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WEF\Desktop\"/>
    </mc:Choice>
  </mc:AlternateContent>
  <bookViews>
    <workbookView xWindow="0" yWindow="0" windowWidth="13785" windowHeight="8760" tabRatio="775" firstSheet="1" activeTab="5"/>
  </bookViews>
  <sheets>
    <sheet name="สรุปเงินให้กู้ยืมระยะสั้น 2566" sheetId="4" state="hidden" r:id="rId1"/>
    <sheet name="เงินให้กู้ยืมระยะสั้น 2566" sheetId="2" r:id="rId2"/>
    <sheet name="ลูกหนี้คงเหลือ 2566 (ทะเบียนคุม" sheetId="5" r:id="rId3"/>
    <sheet name="นย.05 (เทคโน)" sheetId="7" r:id="rId4"/>
    <sheet name="รายได้ค้างรับ2566 (นย.05)" sheetId="8" r:id="rId5"/>
    <sheet name="แบบฟอร์มจังหวัดระบุหมายเหตุ" sheetId="9" r:id="rId6"/>
  </sheets>
  <externalReferences>
    <externalReference r:id="rId7"/>
  </externalReferences>
  <definedNames>
    <definedName name="_xlnm._FilterDatabase" localSheetId="3" hidden="1">'นย.05 (เทคโน)'!$B$1:$B$114</definedName>
    <definedName name="_xlnm._FilterDatabase" localSheetId="4" hidden="1">'รายได้ค้างรับ2566 (นย.05)'!$B$1:$B$114</definedName>
    <definedName name="_xlnm.Print_Area" localSheetId="3">'นย.05 (เทคโน)'!$A$1:$S$84</definedName>
    <definedName name="_xlnm.Print_Area" localSheetId="4">'รายได้ค้างรับ2566 (นย.05)'!$A$1:$F$84</definedName>
    <definedName name="_xlnm.Print_Area" localSheetId="2">'ลูกหนี้คงเหลือ 2566 (ทะเบียนคุม'!$A$1:$R$81</definedName>
    <definedName name="_xlnm.Print_Titles" localSheetId="3">'นย.05 (เทคโน)'!$1:$6</definedName>
    <definedName name="_xlnm.Print_Titles" localSheetId="4">'รายได้ค้างรับ2566 (นย.05)'!$1:$6</definedName>
    <definedName name="_xlnm.Print_Titles" localSheetId="2">'ลูกหนี้คงเหลือ 2566 (ทะเบียนคุม'!$1:$3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5" l="1"/>
  <c r="F86" i="8" l="1"/>
  <c r="E86" i="8"/>
  <c r="D86" i="8"/>
  <c r="F84" i="8"/>
  <c r="F85" i="8" s="1"/>
  <c r="E84" i="8"/>
  <c r="E85" i="8" s="1"/>
  <c r="D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O80" i="5"/>
  <c r="O79" i="5"/>
  <c r="O78" i="5"/>
  <c r="O77" i="5"/>
  <c r="O76" i="5"/>
  <c r="O75" i="5"/>
  <c r="O74" i="5"/>
  <c r="O73" i="5"/>
  <c r="O72" i="5"/>
  <c r="O71" i="5"/>
  <c r="O70" i="5"/>
  <c r="O69" i="5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52" i="5"/>
  <c r="O51" i="5"/>
  <c r="O50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16" i="5"/>
  <c r="O14" i="5"/>
  <c r="O13" i="5"/>
  <c r="O12" i="5"/>
  <c r="O11" i="5"/>
  <c r="O7" i="5"/>
  <c r="O6" i="5"/>
  <c r="O5" i="5"/>
  <c r="O4" i="5"/>
  <c r="L114" i="7"/>
  <c r="S86" i="7"/>
  <c r="R86" i="7"/>
  <c r="Q86" i="7"/>
  <c r="O86" i="7"/>
  <c r="N86" i="7"/>
  <c r="K86" i="7"/>
  <c r="J86" i="7"/>
  <c r="I86" i="7"/>
  <c r="H86" i="7"/>
  <c r="G86" i="7"/>
  <c r="F86" i="7"/>
  <c r="D86" i="7"/>
  <c r="C86" i="7"/>
  <c r="R85" i="7"/>
  <c r="F85" i="7"/>
  <c r="S84" i="7"/>
  <c r="R84" i="7"/>
  <c r="Q84" i="7"/>
  <c r="Q85" i="7" s="1"/>
  <c r="O84" i="7"/>
  <c r="N84" i="7"/>
  <c r="O85" i="7" s="1"/>
  <c r="K84" i="7"/>
  <c r="J84" i="7"/>
  <c r="J85" i="7" s="1"/>
  <c r="I84" i="7"/>
  <c r="I85" i="7" s="1"/>
  <c r="H84" i="7"/>
  <c r="H85" i="7" s="1"/>
  <c r="G84" i="7"/>
  <c r="F84" i="7"/>
  <c r="D84" i="7"/>
  <c r="D85" i="7" s="1"/>
  <c r="C84" i="7"/>
  <c r="C85" i="7" s="1"/>
  <c r="P83" i="7"/>
  <c r="M83" i="7"/>
  <c r="W83" i="7" s="1"/>
  <c r="L83" i="7"/>
  <c r="U83" i="7" s="1"/>
  <c r="E83" i="7"/>
  <c r="V83" i="7" s="1"/>
  <c r="P82" i="7"/>
  <c r="M82" i="7"/>
  <c r="W82" i="7" s="1"/>
  <c r="L82" i="7"/>
  <c r="U82" i="7" s="1"/>
  <c r="E82" i="7"/>
  <c r="V82" i="7" s="1"/>
  <c r="P81" i="7"/>
  <c r="M81" i="7"/>
  <c r="W81" i="7" s="1"/>
  <c r="L81" i="7"/>
  <c r="U81" i="7" s="1"/>
  <c r="E81" i="7"/>
  <c r="V81" i="7" s="1"/>
  <c r="U80" i="7"/>
  <c r="P80" i="7"/>
  <c r="M80" i="7"/>
  <c r="W80" i="7" s="1"/>
  <c r="E80" i="7"/>
  <c r="T80" i="7" s="1"/>
  <c r="P79" i="7"/>
  <c r="M79" i="7"/>
  <c r="W79" i="7" s="1"/>
  <c r="L79" i="7"/>
  <c r="U79" i="7" s="1"/>
  <c r="E79" i="7"/>
  <c r="V79" i="7" s="1"/>
  <c r="P78" i="7"/>
  <c r="M78" i="7"/>
  <c r="W78" i="7" s="1"/>
  <c r="L78" i="7"/>
  <c r="U78" i="7" s="1"/>
  <c r="E78" i="7"/>
  <c r="P77" i="7"/>
  <c r="M77" i="7"/>
  <c r="W77" i="7" s="1"/>
  <c r="L77" i="7"/>
  <c r="U77" i="7" s="1"/>
  <c r="E77" i="7"/>
  <c r="P76" i="7"/>
  <c r="M76" i="7"/>
  <c r="W76" i="7" s="1"/>
  <c r="L76" i="7"/>
  <c r="U76" i="7" s="1"/>
  <c r="E76" i="7"/>
  <c r="W75" i="7"/>
  <c r="P75" i="7"/>
  <c r="M75" i="7"/>
  <c r="L75" i="7"/>
  <c r="U75" i="7" s="1"/>
  <c r="E75" i="7"/>
  <c r="W74" i="7"/>
  <c r="P74" i="7"/>
  <c r="M74" i="7"/>
  <c r="L74" i="7"/>
  <c r="U74" i="7" s="1"/>
  <c r="E74" i="7"/>
  <c r="V74" i="7" s="1"/>
  <c r="W73" i="7"/>
  <c r="P73" i="7"/>
  <c r="M73" i="7"/>
  <c r="L73" i="7"/>
  <c r="U73" i="7" s="1"/>
  <c r="E73" i="7"/>
  <c r="V73" i="7" s="1"/>
  <c r="P72" i="7"/>
  <c r="M72" i="7"/>
  <c r="W72" i="7" s="1"/>
  <c r="L72" i="7"/>
  <c r="U72" i="7" s="1"/>
  <c r="E72" i="7"/>
  <c r="V72" i="7" s="1"/>
  <c r="P71" i="7"/>
  <c r="M71" i="7"/>
  <c r="W71" i="7" s="1"/>
  <c r="L71" i="7"/>
  <c r="U71" i="7" s="1"/>
  <c r="E71" i="7"/>
  <c r="V71" i="7" s="1"/>
  <c r="P70" i="7"/>
  <c r="M70" i="7"/>
  <c r="W70" i="7" s="1"/>
  <c r="L70" i="7"/>
  <c r="U70" i="7" s="1"/>
  <c r="E70" i="7"/>
  <c r="V70" i="7" s="1"/>
  <c r="P69" i="7"/>
  <c r="M69" i="7"/>
  <c r="W69" i="7" s="1"/>
  <c r="L69" i="7"/>
  <c r="U69" i="7" s="1"/>
  <c r="E69" i="7"/>
  <c r="P68" i="7"/>
  <c r="M68" i="7"/>
  <c r="W68" i="7" s="1"/>
  <c r="L68" i="7"/>
  <c r="U68" i="7" s="1"/>
  <c r="E68" i="7"/>
  <c r="W67" i="7"/>
  <c r="P67" i="7"/>
  <c r="M67" i="7"/>
  <c r="L67" i="7"/>
  <c r="U67" i="7" s="1"/>
  <c r="E67" i="7"/>
  <c r="W66" i="7"/>
  <c r="P66" i="7"/>
  <c r="M66" i="7"/>
  <c r="L66" i="7"/>
  <c r="U66" i="7" s="1"/>
  <c r="E66" i="7"/>
  <c r="V66" i="7" s="1"/>
  <c r="W65" i="7"/>
  <c r="P65" i="7"/>
  <c r="M65" i="7"/>
  <c r="L65" i="7"/>
  <c r="U65" i="7" s="1"/>
  <c r="E65" i="7"/>
  <c r="V65" i="7" s="1"/>
  <c r="P64" i="7"/>
  <c r="M64" i="7"/>
  <c r="W64" i="7" s="1"/>
  <c r="L64" i="7"/>
  <c r="U64" i="7" s="1"/>
  <c r="E64" i="7"/>
  <c r="V64" i="7" s="1"/>
  <c r="P63" i="7"/>
  <c r="M63" i="7"/>
  <c r="W63" i="7" s="1"/>
  <c r="L63" i="7"/>
  <c r="U63" i="7" s="1"/>
  <c r="E63" i="7"/>
  <c r="V63" i="7" s="1"/>
  <c r="P62" i="7"/>
  <c r="M62" i="7"/>
  <c r="W62" i="7" s="1"/>
  <c r="L62" i="7"/>
  <c r="U62" i="7" s="1"/>
  <c r="E62" i="7"/>
  <c r="V62" i="7" s="1"/>
  <c r="P61" i="7"/>
  <c r="M61" i="7"/>
  <c r="W61" i="7" s="1"/>
  <c r="L61" i="7"/>
  <c r="U61" i="7" s="1"/>
  <c r="E61" i="7"/>
  <c r="P60" i="7"/>
  <c r="M60" i="7"/>
  <c r="W60" i="7" s="1"/>
  <c r="L60" i="7"/>
  <c r="U60" i="7" s="1"/>
  <c r="E60" i="7"/>
  <c r="W59" i="7"/>
  <c r="P59" i="7"/>
  <c r="M59" i="7"/>
  <c r="L59" i="7"/>
  <c r="U59" i="7" s="1"/>
  <c r="E59" i="7"/>
  <c r="W58" i="7"/>
  <c r="P58" i="7"/>
  <c r="M58" i="7"/>
  <c r="L58" i="7"/>
  <c r="U58" i="7" s="1"/>
  <c r="E58" i="7"/>
  <c r="V58" i="7" s="1"/>
  <c r="W57" i="7"/>
  <c r="P57" i="7"/>
  <c r="M57" i="7"/>
  <c r="L57" i="7"/>
  <c r="U57" i="7" s="1"/>
  <c r="E57" i="7"/>
  <c r="V57" i="7" s="1"/>
  <c r="P56" i="7"/>
  <c r="M56" i="7"/>
  <c r="W56" i="7" s="1"/>
  <c r="L56" i="7"/>
  <c r="U56" i="7" s="1"/>
  <c r="E56" i="7"/>
  <c r="V56" i="7" s="1"/>
  <c r="P55" i="7"/>
  <c r="M55" i="7"/>
  <c r="W55" i="7" s="1"/>
  <c r="L55" i="7"/>
  <c r="U55" i="7" s="1"/>
  <c r="E55" i="7"/>
  <c r="V55" i="7" s="1"/>
  <c r="P54" i="7"/>
  <c r="M54" i="7"/>
  <c r="W54" i="7" s="1"/>
  <c r="L54" i="7"/>
  <c r="U54" i="7" s="1"/>
  <c r="E54" i="7"/>
  <c r="V54" i="7" s="1"/>
  <c r="P53" i="7"/>
  <c r="M53" i="7"/>
  <c r="W53" i="7" s="1"/>
  <c r="L53" i="7"/>
  <c r="U53" i="7" s="1"/>
  <c r="E53" i="7"/>
  <c r="W52" i="7"/>
  <c r="V52" i="7"/>
  <c r="U52" i="7"/>
  <c r="T52" i="7"/>
  <c r="P52" i="7"/>
  <c r="W51" i="7"/>
  <c r="V51" i="7"/>
  <c r="U51" i="7"/>
  <c r="T51" i="7"/>
  <c r="P51" i="7"/>
  <c r="W50" i="7"/>
  <c r="V50" i="7"/>
  <c r="U50" i="7"/>
  <c r="T50" i="7"/>
  <c r="P50" i="7"/>
  <c r="P49" i="7"/>
  <c r="M49" i="7"/>
  <c r="L49" i="7"/>
  <c r="U49" i="7" s="1"/>
  <c r="E49" i="7"/>
  <c r="T49" i="7" s="1"/>
  <c r="P48" i="7"/>
  <c r="M48" i="7"/>
  <c r="W48" i="7" s="1"/>
  <c r="L48" i="7"/>
  <c r="U48" i="7" s="1"/>
  <c r="E48" i="7"/>
  <c r="T48" i="7" s="1"/>
  <c r="P47" i="7"/>
  <c r="M47" i="7"/>
  <c r="W47" i="7" s="1"/>
  <c r="L47" i="7"/>
  <c r="U47" i="7" s="1"/>
  <c r="E47" i="7"/>
  <c r="T47" i="7" s="1"/>
  <c r="P46" i="7"/>
  <c r="M46" i="7"/>
  <c r="W46" i="7" s="1"/>
  <c r="L46" i="7"/>
  <c r="U46" i="7" s="1"/>
  <c r="E46" i="7"/>
  <c r="T46" i="7" s="1"/>
  <c r="P45" i="7"/>
  <c r="M45" i="7"/>
  <c r="W45" i="7" s="1"/>
  <c r="L45" i="7"/>
  <c r="U45" i="7" s="1"/>
  <c r="E45" i="7"/>
  <c r="T45" i="7" s="1"/>
  <c r="P44" i="7"/>
  <c r="M44" i="7"/>
  <c r="L44" i="7"/>
  <c r="U44" i="7" s="1"/>
  <c r="E44" i="7"/>
  <c r="T44" i="7" s="1"/>
  <c r="P43" i="7"/>
  <c r="M43" i="7"/>
  <c r="V43" i="7" s="1"/>
  <c r="L43" i="7"/>
  <c r="U43" i="7" s="1"/>
  <c r="E43" i="7"/>
  <c r="T43" i="7" s="1"/>
  <c r="P42" i="7"/>
  <c r="M42" i="7"/>
  <c r="L42" i="7"/>
  <c r="U42" i="7" s="1"/>
  <c r="E42" i="7"/>
  <c r="T42" i="7" s="1"/>
  <c r="P41" i="7"/>
  <c r="M41" i="7"/>
  <c r="W41" i="7" s="1"/>
  <c r="L41" i="7"/>
  <c r="U41" i="7" s="1"/>
  <c r="E41" i="7"/>
  <c r="T41" i="7" s="1"/>
  <c r="V40" i="7"/>
  <c r="P40" i="7"/>
  <c r="M40" i="7"/>
  <c r="W40" i="7" s="1"/>
  <c r="L40" i="7"/>
  <c r="U40" i="7" s="1"/>
  <c r="E40" i="7"/>
  <c r="T40" i="7" s="1"/>
  <c r="P39" i="7"/>
  <c r="M39" i="7"/>
  <c r="W39" i="7" s="1"/>
  <c r="L39" i="7"/>
  <c r="U39" i="7" s="1"/>
  <c r="E39" i="7"/>
  <c r="T39" i="7" s="1"/>
  <c r="P38" i="7"/>
  <c r="M38" i="7"/>
  <c r="V38" i="7" s="1"/>
  <c r="L38" i="7"/>
  <c r="U38" i="7" s="1"/>
  <c r="E38" i="7"/>
  <c r="T38" i="7" s="1"/>
  <c r="P37" i="7"/>
  <c r="M37" i="7"/>
  <c r="V37" i="7" s="1"/>
  <c r="L37" i="7"/>
  <c r="U37" i="7" s="1"/>
  <c r="E37" i="7"/>
  <c r="T37" i="7" s="1"/>
  <c r="P36" i="7"/>
  <c r="M36" i="7"/>
  <c r="V36" i="7" s="1"/>
  <c r="L36" i="7"/>
  <c r="U36" i="7" s="1"/>
  <c r="E36" i="7"/>
  <c r="T36" i="7" s="1"/>
  <c r="P35" i="7"/>
  <c r="M35" i="7"/>
  <c r="V35" i="7" s="1"/>
  <c r="L35" i="7"/>
  <c r="U35" i="7" s="1"/>
  <c r="E35" i="7"/>
  <c r="T35" i="7" s="1"/>
  <c r="P34" i="7"/>
  <c r="M34" i="7"/>
  <c r="V34" i="7" s="1"/>
  <c r="L34" i="7"/>
  <c r="U34" i="7" s="1"/>
  <c r="E34" i="7"/>
  <c r="T34" i="7" s="1"/>
  <c r="P33" i="7"/>
  <c r="M33" i="7"/>
  <c r="W33" i="7" s="1"/>
  <c r="L33" i="7"/>
  <c r="U33" i="7" s="1"/>
  <c r="E33" i="7"/>
  <c r="T33" i="7" s="1"/>
  <c r="W32" i="7"/>
  <c r="V32" i="7"/>
  <c r="U32" i="7"/>
  <c r="T32" i="7"/>
  <c r="P32" i="7"/>
  <c r="W31" i="7"/>
  <c r="V31" i="7"/>
  <c r="U31" i="7"/>
  <c r="T31" i="7"/>
  <c r="P31" i="7"/>
  <c r="W30" i="7"/>
  <c r="V30" i="7"/>
  <c r="U30" i="7"/>
  <c r="T30" i="7"/>
  <c r="P30" i="7"/>
  <c r="W29" i="7"/>
  <c r="V29" i="7"/>
  <c r="U29" i="7"/>
  <c r="T29" i="7"/>
  <c r="P29" i="7"/>
  <c r="W28" i="7"/>
  <c r="V28" i="7"/>
  <c r="U28" i="7"/>
  <c r="T28" i="7"/>
  <c r="P28" i="7"/>
  <c r="W27" i="7"/>
  <c r="V27" i="7"/>
  <c r="U27" i="7"/>
  <c r="T27" i="7"/>
  <c r="P27" i="7"/>
  <c r="W26" i="7"/>
  <c r="V26" i="7"/>
  <c r="U26" i="7"/>
  <c r="T26" i="7"/>
  <c r="P26" i="7"/>
  <c r="W25" i="7"/>
  <c r="V25" i="7"/>
  <c r="U25" i="7"/>
  <c r="T25" i="7"/>
  <c r="P25" i="7"/>
  <c r="W24" i="7"/>
  <c r="V24" i="7"/>
  <c r="U24" i="7"/>
  <c r="T24" i="7"/>
  <c r="P24" i="7"/>
  <c r="W23" i="7"/>
  <c r="V23" i="7"/>
  <c r="U23" i="7"/>
  <c r="T23" i="7"/>
  <c r="P23" i="7"/>
  <c r="W22" i="7"/>
  <c r="V22" i="7"/>
  <c r="U22" i="7"/>
  <c r="T22" i="7"/>
  <c r="P22" i="7"/>
  <c r="W21" i="7"/>
  <c r="V21" i="7"/>
  <c r="U21" i="7"/>
  <c r="T21" i="7"/>
  <c r="P21" i="7"/>
  <c r="W20" i="7"/>
  <c r="V20" i="7"/>
  <c r="U20" i="7"/>
  <c r="T20" i="7"/>
  <c r="P20" i="7"/>
  <c r="W19" i="7"/>
  <c r="P19" i="7"/>
  <c r="M19" i="7"/>
  <c r="L19" i="7"/>
  <c r="U19" i="7" s="1"/>
  <c r="E19" i="7"/>
  <c r="V19" i="7" s="1"/>
  <c r="W18" i="7"/>
  <c r="U18" i="7"/>
  <c r="P18" i="7"/>
  <c r="L18" i="7"/>
  <c r="E18" i="7"/>
  <c r="V18" i="7" s="1"/>
  <c r="P17" i="7"/>
  <c r="M17" i="7"/>
  <c r="W17" i="7" s="1"/>
  <c r="L17" i="7"/>
  <c r="U17" i="7" s="1"/>
  <c r="E17" i="7"/>
  <c r="T17" i="7" s="1"/>
  <c r="P16" i="7"/>
  <c r="M16" i="7"/>
  <c r="W16" i="7" s="1"/>
  <c r="L16" i="7"/>
  <c r="U16" i="7" s="1"/>
  <c r="E16" i="7"/>
  <c r="T16" i="7" s="1"/>
  <c r="P15" i="7"/>
  <c r="M15" i="7"/>
  <c r="L15" i="7"/>
  <c r="U15" i="7" s="1"/>
  <c r="E15" i="7"/>
  <c r="T15" i="7" s="1"/>
  <c r="P14" i="7"/>
  <c r="M14" i="7"/>
  <c r="V14" i="7" s="1"/>
  <c r="L14" i="7"/>
  <c r="U14" i="7" s="1"/>
  <c r="E14" i="7"/>
  <c r="T14" i="7" s="1"/>
  <c r="W13" i="7"/>
  <c r="V13" i="7"/>
  <c r="U13" i="7"/>
  <c r="T13" i="7"/>
  <c r="P13" i="7"/>
  <c r="W12" i="7"/>
  <c r="V12" i="7"/>
  <c r="U12" i="7"/>
  <c r="T12" i="7"/>
  <c r="P12" i="7"/>
  <c r="W11" i="7"/>
  <c r="V11" i="7"/>
  <c r="U11" i="7"/>
  <c r="T11" i="7"/>
  <c r="P11" i="7"/>
  <c r="P10" i="7"/>
  <c r="M10" i="7"/>
  <c r="W10" i="7" s="1"/>
  <c r="L10" i="7"/>
  <c r="U10" i="7" s="1"/>
  <c r="E10" i="7"/>
  <c r="T10" i="7" s="1"/>
  <c r="P9" i="7"/>
  <c r="M9" i="7"/>
  <c r="W9" i="7" s="1"/>
  <c r="L9" i="7"/>
  <c r="U9" i="7" s="1"/>
  <c r="E9" i="7"/>
  <c r="T9" i="7" s="1"/>
  <c r="P8" i="7"/>
  <c r="M8" i="7"/>
  <c r="W8" i="7" s="1"/>
  <c r="L8" i="7"/>
  <c r="U8" i="7" s="1"/>
  <c r="E8" i="7"/>
  <c r="T8" i="7" s="1"/>
  <c r="P7" i="7"/>
  <c r="M7" i="7"/>
  <c r="W7" i="7" s="1"/>
  <c r="L7" i="7"/>
  <c r="L86" i="7" s="1"/>
  <c r="E7" i="7"/>
  <c r="T7" i="7" s="1"/>
  <c r="S85" i="7" l="1"/>
  <c r="V78" i="7"/>
  <c r="P86" i="7"/>
  <c r="V17" i="7"/>
  <c r="V59" i="7"/>
  <c r="V67" i="7"/>
  <c r="V75" i="7"/>
  <c r="V49" i="7"/>
  <c r="K85" i="7"/>
  <c r="N85" i="7"/>
  <c r="V47" i="7"/>
  <c r="V53" i="7"/>
  <c r="V61" i="7"/>
  <c r="V69" i="7"/>
  <c r="V77" i="7"/>
  <c r="V15" i="7"/>
  <c r="M84" i="7"/>
  <c r="M85" i="7" s="1"/>
  <c r="V42" i="7"/>
  <c r="V44" i="7"/>
  <c r="V46" i="7"/>
  <c r="V60" i="7"/>
  <c r="V68" i="7"/>
  <c r="V76" i="7"/>
  <c r="C86" i="8"/>
  <c r="D85" i="8"/>
  <c r="C84" i="8"/>
  <c r="W84" i="7"/>
  <c r="V16" i="7"/>
  <c r="V33" i="7"/>
  <c r="V39" i="7"/>
  <c r="V41" i="7"/>
  <c r="V45" i="7"/>
  <c r="V48" i="7"/>
  <c r="T82" i="7"/>
  <c r="E86" i="7"/>
  <c r="M86" i="7"/>
  <c r="V7" i="7"/>
  <c r="V8" i="7"/>
  <c r="V9" i="7"/>
  <c r="V10" i="7"/>
  <c r="W14" i="7"/>
  <c r="W15" i="7"/>
  <c r="T18" i="7"/>
  <c r="T19" i="7"/>
  <c r="W34" i="7"/>
  <c r="W35" i="7"/>
  <c r="W36" i="7"/>
  <c r="W37" i="7"/>
  <c r="W38" i="7"/>
  <c r="W42" i="7"/>
  <c r="W43" i="7"/>
  <c r="W44" i="7"/>
  <c r="W49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L84" i="7"/>
  <c r="L85" i="7" s="1"/>
  <c r="P84" i="7"/>
  <c r="P85" i="7" s="1"/>
  <c r="G85" i="7"/>
  <c r="T81" i="7"/>
  <c r="T83" i="7"/>
  <c r="V80" i="7"/>
  <c r="E84" i="7"/>
  <c r="U7" i="7"/>
  <c r="EI82" i="2"/>
  <c r="EI81" i="2"/>
  <c r="C85" i="8" l="1"/>
  <c r="E85" i="7"/>
  <c r="V84" i="7"/>
  <c r="T84" i="7"/>
  <c r="U84" i="7"/>
  <c r="K39" i="5"/>
  <c r="I39" i="5"/>
  <c r="I7" i="4" l="1"/>
  <c r="I8" i="4"/>
  <c r="I15" i="4"/>
  <c r="I16" i="4"/>
  <c r="I23" i="4"/>
  <c r="I24" i="4"/>
  <c r="I31" i="4"/>
  <c r="I32" i="4"/>
  <c r="I39" i="4"/>
  <c r="I40" i="4"/>
  <c r="I47" i="4"/>
  <c r="I48" i="4"/>
  <c r="I55" i="4"/>
  <c r="I56" i="4"/>
  <c r="I63" i="4"/>
  <c r="I64" i="4"/>
  <c r="I71" i="4"/>
  <c r="I72" i="4"/>
  <c r="I75" i="4"/>
  <c r="I79" i="4"/>
  <c r="I80" i="4"/>
  <c r="EB26" i="2"/>
  <c r="EQ5" i="2"/>
  <c r="I5" i="4" s="1"/>
  <c r="EQ6" i="2"/>
  <c r="I6" i="4" s="1"/>
  <c r="EQ7" i="2"/>
  <c r="EQ8" i="2"/>
  <c r="EQ9" i="2"/>
  <c r="I9" i="4" s="1"/>
  <c r="EQ10" i="2"/>
  <c r="I10" i="4" s="1"/>
  <c r="EQ11" i="2"/>
  <c r="I11" i="4" s="1"/>
  <c r="EQ12" i="2"/>
  <c r="I12" i="4" s="1"/>
  <c r="EQ13" i="2"/>
  <c r="I13" i="4" s="1"/>
  <c r="EQ14" i="2"/>
  <c r="I14" i="4" s="1"/>
  <c r="EQ15" i="2"/>
  <c r="EQ16" i="2"/>
  <c r="EQ17" i="2"/>
  <c r="I17" i="4" s="1"/>
  <c r="EQ18" i="2"/>
  <c r="I18" i="4" s="1"/>
  <c r="EQ19" i="2"/>
  <c r="I19" i="4" s="1"/>
  <c r="EQ20" i="2"/>
  <c r="I20" i="4" s="1"/>
  <c r="EQ21" i="2"/>
  <c r="I21" i="4" s="1"/>
  <c r="EQ22" i="2"/>
  <c r="I22" i="4" s="1"/>
  <c r="EQ23" i="2"/>
  <c r="EQ24" i="2"/>
  <c r="EQ25" i="2"/>
  <c r="I25" i="4" s="1"/>
  <c r="EQ26" i="2"/>
  <c r="I26" i="4" s="1"/>
  <c r="EQ27" i="2"/>
  <c r="I27" i="4" s="1"/>
  <c r="EQ28" i="2"/>
  <c r="I28" i="4" s="1"/>
  <c r="EQ29" i="2"/>
  <c r="I29" i="4" s="1"/>
  <c r="EQ30" i="2"/>
  <c r="I30" i="4" s="1"/>
  <c r="EQ31" i="2"/>
  <c r="EQ32" i="2"/>
  <c r="EQ33" i="2"/>
  <c r="I33" i="4" s="1"/>
  <c r="EQ34" i="2"/>
  <c r="I34" i="4" s="1"/>
  <c r="EQ35" i="2"/>
  <c r="I35" i="4" s="1"/>
  <c r="EQ36" i="2"/>
  <c r="I36" i="4" s="1"/>
  <c r="EQ37" i="2"/>
  <c r="I37" i="4" s="1"/>
  <c r="EQ38" i="2"/>
  <c r="I38" i="4" s="1"/>
  <c r="EQ39" i="2"/>
  <c r="EQ40" i="2"/>
  <c r="EQ41" i="2"/>
  <c r="I41" i="4" s="1"/>
  <c r="EQ42" i="2"/>
  <c r="I42" i="4" s="1"/>
  <c r="EQ43" i="2"/>
  <c r="I43" i="4" s="1"/>
  <c r="EQ44" i="2"/>
  <c r="I44" i="4" s="1"/>
  <c r="EQ45" i="2"/>
  <c r="I45" i="4" s="1"/>
  <c r="EQ46" i="2"/>
  <c r="I46" i="4" s="1"/>
  <c r="EQ47" i="2"/>
  <c r="EQ48" i="2"/>
  <c r="EQ49" i="2"/>
  <c r="I49" i="4" s="1"/>
  <c r="EQ50" i="2"/>
  <c r="I50" i="4" s="1"/>
  <c r="EQ51" i="2"/>
  <c r="I51" i="4" s="1"/>
  <c r="EQ52" i="2"/>
  <c r="I52" i="4" s="1"/>
  <c r="EQ53" i="2"/>
  <c r="I53" i="4" s="1"/>
  <c r="EQ54" i="2"/>
  <c r="I54" i="4" s="1"/>
  <c r="EQ55" i="2"/>
  <c r="EQ56" i="2"/>
  <c r="EQ57" i="2"/>
  <c r="I57" i="4" s="1"/>
  <c r="EQ58" i="2"/>
  <c r="I58" i="4" s="1"/>
  <c r="EQ59" i="2"/>
  <c r="I59" i="4" s="1"/>
  <c r="EQ60" i="2"/>
  <c r="I60" i="4" s="1"/>
  <c r="EQ61" i="2"/>
  <c r="I61" i="4" s="1"/>
  <c r="EQ62" i="2"/>
  <c r="I62" i="4" s="1"/>
  <c r="EQ63" i="2"/>
  <c r="EQ64" i="2"/>
  <c r="EQ65" i="2"/>
  <c r="I65" i="4" s="1"/>
  <c r="EQ66" i="2"/>
  <c r="I66" i="4" s="1"/>
  <c r="EQ67" i="2"/>
  <c r="I67" i="4" s="1"/>
  <c r="EQ68" i="2"/>
  <c r="I68" i="4" s="1"/>
  <c r="EQ69" i="2"/>
  <c r="I69" i="4" s="1"/>
  <c r="EQ70" i="2"/>
  <c r="I70" i="4" s="1"/>
  <c r="EQ71" i="2"/>
  <c r="EQ72" i="2"/>
  <c r="EQ73" i="2"/>
  <c r="I73" i="4" s="1"/>
  <c r="EQ74" i="2"/>
  <c r="I74" i="4" s="1"/>
  <c r="EQ75" i="2"/>
  <c r="EQ76" i="2"/>
  <c r="I76" i="4" s="1"/>
  <c r="EQ77" i="2"/>
  <c r="I77" i="4" s="1"/>
  <c r="EQ78" i="2"/>
  <c r="I78" i="4" s="1"/>
  <c r="EQ79" i="2"/>
  <c r="EQ80" i="2"/>
  <c r="EQ4" i="2"/>
  <c r="EQ81" i="2" s="1"/>
  <c r="H34" i="5"/>
  <c r="I4" i="4" l="1"/>
  <c r="I81" i="4" s="1"/>
  <c r="O81" i="5"/>
  <c r="P81" i="5"/>
  <c r="Q82" i="5" s="1"/>
  <c r="Q81" i="5"/>
  <c r="H81" i="5" l="1"/>
  <c r="I81" i="5" l="1"/>
  <c r="J81" i="5"/>
  <c r="K81" i="5"/>
  <c r="L81" i="5"/>
  <c r="F81" i="5"/>
  <c r="F83" i="5" s="1"/>
  <c r="D81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4" i="5"/>
  <c r="C81" i="5"/>
  <c r="C83" i="5" s="1"/>
  <c r="D83" i="5" l="1"/>
  <c r="N83" i="5"/>
  <c r="E81" i="5"/>
  <c r="E83" i="5" s="1"/>
  <c r="EN32" i="2" l="1"/>
  <c r="EL29" i="2" l="1"/>
  <c r="EC81" i="2"/>
  <c r="EM80" i="2" l="1"/>
  <c r="G9" i="4"/>
  <c r="G17" i="4"/>
  <c r="G25" i="4"/>
  <c r="G35" i="4"/>
  <c r="G43" i="4"/>
  <c r="G51" i="4"/>
  <c r="G59" i="4"/>
  <c r="F80" i="4"/>
  <c r="EN5" i="2"/>
  <c r="G5" i="4" s="1"/>
  <c r="EN6" i="2"/>
  <c r="G6" i="4" s="1"/>
  <c r="EN7" i="2"/>
  <c r="G7" i="4" s="1"/>
  <c r="EN8" i="2"/>
  <c r="G8" i="4" s="1"/>
  <c r="EN9" i="2"/>
  <c r="EN10" i="2"/>
  <c r="G10" i="4" s="1"/>
  <c r="EN12" i="2"/>
  <c r="G12" i="4" s="1"/>
  <c r="EN13" i="2"/>
  <c r="G13" i="4" s="1"/>
  <c r="EN14" i="2"/>
  <c r="G14" i="4" s="1"/>
  <c r="EN15" i="2"/>
  <c r="G15" i="4" s="1"/>
  <c r="EN16" i="2"/>
  <c r="G16" i="4" s="1"/>
  <c r="EN17" i="2"/>
  <c r="EN18" i="2"/>
  <c r="G18" i="4" s="1"/>
  <c r="EN19" i="2"/>
  <c r="G19" i="4" s="1"/>
  <c r="EN20" i="2"/>
  <c r="G20" i="4" s="1"/>
  <c r="EN21" i="2"/>
  <c r="G21" i="4" s="1"/>
  <c r="EN22" i="2"/>
  <c r="G22" i="4" s="1"/>
  <c r="EN23" i="2"/>
  <c r="G23" i="4" s="1"/>
  <c r="EN24" i="2"/>
  <c r="G24" i="4" s="1"/>
  <c r="EN25" i="2"/>
  <c r="EN26" i="2"/>
  <c r="G26" i="4" s="1"/>
  <c r="EN27" i="2"/>
  <c r="G27" i="4" s="1"/>
  <c r="EN28" i="2"/>
  <c r="G28" i="4" s="1"/>
  <c r="EN29" i="2"/>
  <c r="G29" i="4" s="1"/>
  <c r="EN30" i="2"/>
  <c r="G30" i="4" s="1"/>
  <c r="EN31" i="2"/>
  <c r="G31" i="4" s="1"/>
  <c r="G32" i="4"/>
  <c r="EN33" i="2"/>
  <c r="G33" i="4" s="1"/>
  <c r="EN34" i="2"/>
  <c r="G34" i="4" s="1"/>
  <c r="EN35" i="2"/>
  <c r="EN36" i="2"/>
  <c r="G36" i="4" s="1"/>
  <c r="EN37" i="2"/>
  <c r="G37" i="4" s="1"/>
  <c r="EN38" i="2"/>
  <c r="G38" i="4" s="1"/>
  <c r="EN39" i="2"/>
  <c r="G39" i="4" s="1"/>
  <c r="EN40" i="2"/>
  <c r="G40" i="4" s="1"/>
  <c r="EN41" i="2"/>
  <c r="G41" i="4" s="1"/>
  <c r="EN42" i="2"/>
  <c r="G42" i="4" s="1"/>
  <c r="EN43" i="2"/>
  <c r="EN44" i="2"/>
  <c r="G44" i="4" s="1"/>
  <c r="EN45" i="2"/>
  <c r="G45" i="4" s="1"/>
  <c r="EN46" i="2"/>
  <c r="G46" i="4" s="1"/>
  <c r="EN47" i="2"/>
  <c r="G47" i="4" s="1"/>
  <c r="EN48" i="2"/>
  <c r="G48" i="4" s="1"/>
  <c r="EN49" i="2"/>
  <c r="G49" i="4" s="1"/>
  <c r="EN50" i="2"/>
  <c r="G50" i="4" s="1"/>
  <c r="EN51" i="2"/>
  <c r="EN52" i="2"/>
  <c r="G52" i="4" s="1"/>
  <c r="EN53" i="2"/>
  <c r="G53" i="4" s="1"/>
  <c r="EN54" i="2"/>
  <c r="G54" i="4" s="1"/>
  <c r="EN56" i="2"/>
  <c r="G56" i="4" s="1"/>
  <c r="EN57" i="2"/>
  <c r="G57" i="4" s="1"/>
  <c r="EN58" i="2"/>
  <c r="G58" i="4" s="1"/>
  <c r="EN59" i="2"/>
  <c r="EN60" i="2"/>
  <c r="G60" i="4" s="1"/>
  <c r="EN61" i="2"/>
  <c r="G61" i="4" s="1"/>
  <c r="EN62" i="2"/>
  <c r="G62" i="4" s="1"/>
  <c r="EN63" i="2"/>
  <c r="G63" i="4" s="1"/>
  <c r="EN64" i="2"/>
  <c r="G64" i="4" s="1"/>
  <c r="EN65" i="2"/>
  <c r="G65" i="4" s="1"/>
  <c r="EN66" i="2"/>
  <c r="G66" i="4" s="1"/>
  <c r="EN67" i="2"/>
  <c r="G67" i="4" s="1"/>
  <c r="EN68" i="2"/>
  <c r="G68" i="4" s="1"/>
  <c r="EN69" i="2"/>
  <c r="G69" i="4" s="1"/>
  <c r="EN70" i="2"/>
  <c r="G70" i="4" s="1"/>
  <c r="EN71" i="2"/>
  <c r="G71" i="4" s="1"/>
  <c r="EN72" i="2"/>
  <c r="G72" i="4" s="1"/>
  <c r="EN73" i="2"/>
  <c r="G73" i="4" s="1"/>
  <c r="EN74" i="2"/>
  <c r="G74" i="4" s="1"/>
  <c r="EN75" i="2"/>
  <c r="G75" i="4" s="1"/>
  <c r="EN76" i="2"/>
  <c r="G76" i="4" s="1"/>
  <c r="EN77" i="2"/>
  <c r="G77" i="4" s="1"/>
  <c r="EN78" i="2"/>
  <c r="G78" i="4" s="1"/>
  <c r="EN79" i="2"/>
  <c r="G79" i="4" s="1"/>
  <c r="EN80" i="2"/>
  <c r="G80" i="4" s="1"/>
  <c r="EM5" i="2"/>
  <c r="F5" i="4" s="1"/>
  <c r="EM6" i="2"/>
  <c r="F6" i="4" s="1"/>
  <c r="EM7" i="2"/>
  <c r="F7" i="4" s="1"/>
  <c r="EM8" i="2"/>
  <c r="F8" i="4" s="1"/>
  <c r="EM9" i="2"/>
  <c r="F9" i="4" s="1"/>
  <c r="EM10" i="2"/>
  <c r="F10" i="4" s="1"/>
  <c r="EM11" i="2"/>
  <c r="F11" i="4" s="1"/>
  <c r="EM12" i="2"/>
  <c r="F12" i="4" s="1"/>
  <c r="EM13" i="2"/>
  <c r="F13" i="4" s="1"/>
  <c r="EM14" i="2"/>
  <c r="F14" i="4" s="1"/>
  <c r="EM15" i="2"/>
  <c r="F15" i="4" s="1"/>
  <c r="EM16" i="2"/>
  <c r="F16" i="4" s="1"/>
  <c r="EM17" i="2"/>
  <c r="F17" i="4" s="1"/>
  <c r="EM18" i="2"/>
  <c r="F18" i="4" s="1"/>
  <c r="EM19" i="2"/>
  <c r="F19" i="4" s="1"/>
  <c r="EM20" i="2"/>
  <c r="F20" i="4" s="1"/>
  <c r="EM21" i="2"/>
  <c r="F21" i="4" s="1"/>
  <c r="EM22" i="2"/>
  <c r="F22" i="4" s="1"/>
  <c r="EM23" i="2"/>
  <c r="F23" i="4" s="1"/>
  <c r="EM24" i="2"/>
  <c r="F24" i="4" s="1"/>
  <c r="EM25" i="2"/>
  <c r="F25" i="4" s="1"/>
  <c r="EM26" i="2"/>
  <c r="F26" i="4" s="1"/>
  <c r="EM27" i="2"/>
  <c r="F27" i="4" s="1"/>
  <c r="EM28" i="2"/>
  <c r="F28" i="4" s="1"/>
  <c r="EM29" i="2"/>
  <c r="EM30" i="2"/>
  <c r="F30" i="4" s="1"/>
  <c r="EM31" i="2"/>
  <c r="F31" i="4" s="1"/>
  <c r="EM32" i="2"/>
  <c r="F32" i="4" s="1"/>
  <c r="EM33" i="2"/>
  <c r="F33" i="4" s="1"/>
  <c r="EM34" i="2"/>
  <c r="F34" i="4" s="1"/>
  <c r="EM35" i="2"/>
  <c r="F35" i="4" s="1"/>
  <c r="EM36" i="2"/>
  <c r="F36" i="4" s="1"/>
  <c r="EM37" i="2"/>
  <c r="F37" i="4" s="1"/>
  <c r="EM38" i="2"/>
  <c r="F38" i="4" s="1"/>
  <c r="EM39" i="2"/>
  <c r="F39" i="4" s="1"/>
  <c r="EM40" i="2"/>
  <c r="F40" i="4" s="1"/>
  <c r="EM41" i="2"/>
  <c r="F41" i="4" s="1"/>
  <c r="EM42" i="2"/>
  <c r="F42" i="4" s="1"/>
  <c r="EM43" i="2"/>
  <c r="F43" i="4" s="1"/>
  <c r="EM44" i="2"/>
  <c r="F44" i="4" s="1"/>
  <c r="EM45" i="2"/>
  <c r="F45" i="4" s="1"/>
  <c r="EM46" i="2"/>
  <c r="F46" i="4" s="1"/>
  <c r="EM47" i="2"/>
  <c r="F47" i="4" s="1"/>
  <c r="EM48" i="2"/>
  <c r="F48" i="4" s="1"/>
  <c r="EM49" i="2"/>
  <c r="F49" i="4" s="1"/>
  <c r="EM50" i="2"/>
  <c r="F50" i="4" s="1"/>
  <c r="EM51" i="2"/>
  <c r="F51" i="4" s="1"/>
  <c r="EM52" i="2"/>
  <c r="F52" i="4" s="1"/>
  <c r="EM53" i="2"/>
  <c r="F53" i="4" s="1"/>
  <c r="EM54" i="2"/>
  <c r="F54" i="4" s="1"/>
  <c r="EM55" i="2"/>
  <c r="F55" i="4" s="1"/>
  <c r="EM56" i="2"/>
  <c r="F56" i="4" s="1"/>
  <c r="EM57" i="2"/>
  <c r="F57" i="4" s="1"/>
  <c r="EM58" i="2"/>
  <c r="F58" i="4" s="1"/>
  <c r="EM59" i="2"/>
  <c r="F59" i="4" s="1"/>
  <c r="EM60" i="2"/>
  <c r="F60" i="4" s="1"/>
  <c r="EM61" i="2"/>
  <c r="F61" i="4" s="1"/>
  <c r="EM62" i="2"/>
  <c r="F62" i="4" s="1"/>
  <c r="EM63" i="2"/>
  <c r="F63" i="4" s="1"/>
  <c r="EM64" i="2"/>
  <c r="F64" i="4" s="1"/>
  <c r="EM65" i="2"/>
  <c r="F65" i="4" s="1"/>
  <c r="EM66" i="2"/>
  <c r="F66" i="4" s="1"/>
  <c r="EM67" i="2"/>
  <c r="F67" i="4" s="1"/>
  <c r="EM68" i="2"/>
  <c r="F68" i="4" s="1"/>
  <c r="EM69" i="2"/>
  <c r="F69" i="4" s="1"/>
  <c r="EM70" i="2"/>
  <c r="F70" i="4" s="1"/>
  <c r="EM71" i="2"/>
  <c r="F71" i="4" s="1"/>
  <c r="EM72" i="2"/>
  <c r="F72" i="4" s="1"/>
  <c r="EM73" i="2"/>
  <c r="F73" i="4" s="1"/>
  <c r="EM74" i="2"/>
  <c r="F74" i="4" s="1"/>
  <c r="EM75" i="2"/>
  <c r="F75" i="4" s="1"/>
  <c r="EM76" i="2"/>
  <c r="F76" i="4" s="1"/>
  <c r="EM77" i="2"/>
  <c r="F77" i="4" s="1"/>
  <c r="EM78" i="2"/>
  <c r="F78" i="4" s="1"/>
  <c r="EM79" i="2"/>
  <c r="F79" i="4" s="1"/>
  <c r="EN4" i="2"/>
  <c r="EM4" i="2"/>
  <c r="F4" i="4" s="1"/>
  <c r="F29" i="4" l="1"/>
  <c r="G4" i="4"/>
  <c r="F81" i="4"/>
  <c r="BV11" i="2" l="1"/>
  <c r="EN11" i="2" s="1"/>
  <c r="G11" i="4" l="1"/>
  <c r="CX81" i="2" l="1"/>
  <c r="CY81" i="2"/>
  <c r="CZ81" i="2"/>
  <c r="DA81" i="2"/>
  <c r="DB81" i="2"/>
  <c r="DC81" i="2"/>
  <c r="DD81" i="2"/>
  <c r="DE81" i="2"/>
  <c r="DF81" i="2"/>
  <c r="DG81" i="2"/>
  <c r="DH81" i="2"/>
  <c r="DI81" i="2"/>
  <c r="DJ81" i="2"/>
  <c r="DK81" i="2"/>
  <c r="DL81" i="2"/>
  <c r="DM81" i="2"/>
  <c r="DN81" i="2"/>
  <c r="DX83" i="2" s="1"/>
  <c r="DO81" i="2"/>
  <c r="DP81" i="2"/>
  <c r="DQ81" i="2"/>
  <c r="DR81" i="2"/>
  <c r="DS81" i="2"/>
  <c r="DT81" i="2"/>
  <c r="DU81" i="2"/>
  <c r="DV81" i="2"/>
  <c r="DW81" i="2"/>
  <c r="DX81" i="2"/>
  <c r="DY81" i="2"/>
  <c r="DZ81" i="2"/>
  <c r="EA81" i="2"/>
  <c r="EB81" i="2"/>
  <c r="ED81" i="2"/>
  <c r="EE81" i="2"/>
  <c r="EF81" i="2"/>
  <c r="EG81" i="2"/>
  <c r="EH81" i="2"/>
  <c r="EJ81" i="2"/>
  <c r="EK81" i="2"/>
  <c r="CG81" i="2"/>
  <c r="CH81" i="2"/>
  <c r="CI81" i="2"/>
  <c r="CJ81" i="2"/>
  <c r="CK81" i="2"/>
  <c r="CL81" i="2"/>
  <c r="CM81" i="2"/>
  <c r="CN81" i="2"/>
  <c r="CO81" i="2"/>
  <c r="CP81" i="2"/>
  <c r="CQ81" i="2"/>
  <c r="DB83" i="2" s="1"/>
  <c r="CR81" i="2"/>
  <c r="CS81" i="2"/>
  <c r="CT81" i="2"/>
  <c r="CU81" i="2"/>
  <c r="CV81" i="2"/>
  <c r="CE81" i="2"/>
  <c r="CA81" i="2"/>
  <c r="CB81" i="2"/>
  <c r="BU81" i="2"/>
  <c r="BV81" i="2"/>
  <c r="BW81" i="2"/>
  <c r="BX81" i="2"/>
  <c r="BY81" i="2"/>
  <c r="BJ81" i="2"/>
  <c r="BK81" i="2"/>
  <c r="BL81" i="2"/>
  <c r="BM81" i="2"/>
  <c r="BN81" i="2"/>
  <c r="BO81" i="2"/>
  <c r="BP81" i="2"/>
  <c r="BQ81" i="2"/>
  <c r="BR81" i="2"/>
  <c r="BS81" i="2"/>
  <c r="AY81" i="2"/>
  <c r="AZ81" i="2"/>
  <c r="BA81" i="2"/>
  <c r="BB81" i="2"/>
  <c r="BC81" i="2"/>
  <c r="BD81" i="2"/>
  <c r="BE81" i="2"/>
  <c r="BF81" i="2"/>
  <c r="BG81" i="2"/>
  <c r="BH81" i="2"/>
  <c r="AU81" i="2"/>
  <c r="AV81" i="2"/>
  <c r="AW81" i="2"/>
  <c r="AN81" i="2"/>
  <c r="AO81" i="2"/>
  <c r="AP81" i="2"/>
  <c r="AQ81" i="2"/>
  <c r="AR81" i="2"/>
  <c r="AH81" i="2"/>
  <c r="AI81" i="2"/>
  <c r="AJ81" i="2"/>
  <c r="AK81" i="2"/>
  <c r="AL81" i="2"/>
  <c r="AE81" i="2"/>
  <c r="AF81" i="2"/>
  <c r="AB81" i="2"/>
  <c r="AC81" i="2"/>
  <c r="Z81" i="2"/>
  <c r="W81" i="2"/>
  <c r="X81" i="2"/>
  <c r="T81" i="2"/>
  <c r="U81" i="2"/>
  <c r="P81" i="2"/>
  <c r="Q81" i="2"/>
  <c r="R81" i="2"/>
  <c r="K81" i="2"/>
  <c r="L81" i="2"/>
  <c r="M81" i="2"/>
  <c r="N81" i="2"/>
  <c r="I81" i="2"/>
  <c r="E81" i="2"/>
  <c r="F81" i="2"/>
  <c r="EL4" i="2"/>
  <c r="AS81" i="2"/>
  <c r="AT81" i="2"/>
  <c r="DE55" i="2"/>
  <c r="EN55" i="2" s="1"/>
  <c r="EK83" i="2" l="1"/>
  <c r="G55" i="4"/>
  <c r="G81" i="4" s="1"/>
  <c r="G82" i="4" s="1"/>
  <c r="EN81" i="2"/>
  <c r="E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4" i="4"/>
  <c r="ER5" i="2"/>
  <c r="H5" i="4" s="1"/>
  <c r="ER6" i="2"/>
  <c r="H6" i="4" s="1"/>
  <c r="ER7" i="2"/>
  <c r="H7" i="4" s="1"/>
  <c r="ER8" i="2"/>
  <c r="H8" i="4" s="1"/>
  <c r="ER9" i="2"/>
  <c r="H9" i="4" s="1"/>
  <c r="ER10" i="2"/>
  <c r="H10" i="4" s="1"/>
  <c r="ER11" i="2"/>
  <c r="H11" i="4" s="1"/>
  <c r="ER12" i="2"/>
  <c r="H12" i="4" s="1"/>
  <c r="ER13" i="2"/>
  <c r="H13" i="4" s="1"/>
  <c r="ER14" i="2"/>
  <c r="H14" i="4" s="1"/>
  <c r="ER15" i="2"/>
  <c r="H15" i="4" s="1"/>
  <c r="ER16" i="2"/>
  <c r="H16" i="4" s="1"/>
  <c r="ER17" i="2"/>
  <c r="H17" i="4" s="1"/>
  <c r="ER18" i="2"/>
  <c r="H18" i="4" s="1"/>
  <c r="ER19" i="2"/>
  <c r="H19" i="4" s="1"/>
  <c r="ER20" i="2"/>
  <c r="H20" i="4" s="1"/>
  <c r="ER21" i="2"/>
  <c r="H21" i="4" s="1"/>
  <c r="ER22" i="2"/>
  <c r="H22" i="4" s="1"/>
  <c r="ER23" i="2"/>
  <c r="H23" i="4" s="1"/>
  <c r="ER24" i="2"/>
  <c r="H24" i="4" s="1"/>
  <c r="ER25" i="2"/>
  <c r="H25" i="4" s="1"/>
  <c r="ER26" i="2"/>
  <c r="H26" i="4" s="1"/>
  <c r="ER27" i="2"/>
  <c r="H27" i="4" s="1"/>
  <c r="ER28" i="2"/>
  <c r="H28" i="4" s="1"/>
  <c r="ER29" i="2"/>
  <c r="H29" i="4" s="1"/>
  <c r="ER30" i="2"/>
  <c r="H30" i="4" s="1"/>
  <c r="ER31" i="2"/>
  <c r="H31" i="4" s="1"/>
  <c r="ER32" i="2"/>
  <c r="H32" i="4" s="1"/>
  <c r="ER33" i="2"/>
  <c r="H33" i="4" s="1"/>
  <c r="ER34" i="2"/>
  <c r="H34" i="4" s="1"/>
  <c r="ER35" i="2"/>
  <c r="H35" i="4" s="1"/>
  <c r="ER36" i="2"/>
  <c r="H36" i="4" s="1"/>
  <c r="ER37" i="2"/>
  <c r="H37" i="4" s="1"/>
  <c r="ER38" i="2"/>
  <c r="H38" i="4" s="1"/>
  <c r="ER39" i="2"/>
  <c r="H39" i="4" s="1"/>
  <c r="ER40" i="2"/>
  <c r="H40" i="4" s="1"/>
  <c r="ER41" i="2"/>
  <c r="H41" i="4" s="1"/>
  <c r="ER42" i="2"/>
  <c r="H42" i="4" s="1"/>
  <c r="ER43" i="2"/>
  <c r="H43" i="4" s="1"/>
  <c r="ER44" i="2"/>
  <c r="H44" i="4" s="1"/>
  <c r="ER45" i="2"/>
  <c r="H45" i="4" s="1"/>
  <c r="ER46" i="2"/>
  <c r="H46" i="4" s="1"/>
  <c r="ER47" i="2"/>
  <c r="H47" i="4" s="1"/>
  <c r="ER48" i="2"/>
  <c r="H48" i="4" s="1"/>
  <c r="ER49" i="2"/>
  <c r="H49" i="4" s="1"/>
  <c r="ER50" i="2"/>
  <c r="H50" i="4" s="1"/>
  <c r="ER51" i="2"/>
  <c r="H51" i="4" s="1"/>
  <c r="ER52" i="2"/>
  <c r="H52" i="4" s="1"/>
  <c r="ER53" i="2"/>
  <c r="H53" i="4" s="1"/>
  <c r="ER54" i="2"/>
  <c r="H54" i="4" s="1"/>
  <c r="ER55" i="2"/>
  <c r="H55" i="4" s="1"/>
  <c r="ER56" i="2"/>
  <c r="H56" i="4" s="1"/>
  <c r="ER57" i="2"/>
  <c r="H57" i="4" s="1"/>
  <c r="ER58" i="2"/>
  <c r="H58" i="4" s="1"/>
  <c r="ER59" i="2"/>
  <c r="H59" i="4" s="1"/>
  <c r="ER60" i="2"/>
  <c r="H60" i="4" s="1"/>
  <c r="ER61" i="2"/>
  <c r="H61" i="4" s="1"/>
  <c r="ER62" i="2"/>
  <c r="H62" i="4" s="1"/>
  <c r="ER63" i="2"/>
  <c r="H63" i="4" s="1"/>
  <c r="ER64" i="2"/>
  <c r="H64" i="4" s="1"/>
  <c r="ER65" i="2"/>
  <c r="H65" i="4" s="1"/>
  <c r="ER66" i="2"/>
  <c r="H66" i="4" s="1"/>
  <c r="ER67" i="2"/>
  <c r="H67" i="4" s="1"/>
  <c r="ER68" i="2"/>
  <c r="H68" i="4" s="1"/>
  <c r="ER69" i="2"/>
  <c r="H69" i="4" s="1"/>
  <c r="ER70" i="2"/>
  <c r="H70" i="4" s="1"/>
  <c r="ER71" i="2"/>
  <c r="H71" i="4" s="1"/>
  <c r="ER72" i="2"/>
  <c r="H72" i="4" s="1"/>
  <c r="ER73" i="2"/>
  <c r="H73" i="4" s="1"/>
  <c r="ER74" i="2"/>
  <c r="H74" i="4" s="1"/>
  <c r="ER75" i="2"/>
  <c r="H75" i="4" s="1"/>
  <c r="ER76" i="2"/>
  <c r="H76" i="4" s="1"/>
  <c r="ER77" i="2"/>
  <c r="H77" i="4" s="1"/>
  <c r="ER78" i="2"/>
  <c r="H78" i="4" s="1"/>
  <c r="ER79" i="2"/>
  <c r="H79" i="4" s="1"/>
  <c r="ER80" i="2"/>
  <c r="H80" i="4" s="1"/>
  <c r="ER4" i="2"/>
  <c r="H4" i="4" s="1"/>
  <c r="EP5" i="2"/>
  <c r="EP6" i="2"/>
  <c r="EP7" i="2"/>
  <c r="EP8" i="2"/>
  <c r="EP9" i="2"/>
  <c r="EP10" i="2"/>
  <c r="EP11" i="2"/>
  <c r="EP12" i="2"/>
  <c r="EP13" i="2"/>
  <c r="EP14" i="2"/>
  <c r="EP15" i="2"/>
  <c r="EP16" i="2"/>
  <c r="EP17" i="2"/>
  <c r="EP18" i="2"/>
  <c r="EP19" i="2"/>
  <c r="EP20" i="2"/>
  <c r="EP21" i="2"/>
  <c r="EP22" i="2"/>
  <c r="EP23" i="2"/>
  <c r="EP24" i="2"/>
  <c r="EP25" i="2"/>
  <c r="EP26" i="2"/>
  <c r="EP27" i="2"/>
  <c r="EP28" i="2"/>
  <c r="EP29" i="2"/>
  <c r="EP30" i="2"/>
  <c r="EP31" i="2"/>
  <c r="EP32" i="2"/>
  <c r="EP33" i="2"/>
  <c r="EP34" i="2"/>
  <c r="EP35" i="2"/>
  <c r="EP36" i="2"/>
  <c r="EP37" i="2"/>
  <c r="EP38" i="2"/>
  <c r="EP39" i="2"/>
  <c r="EP40" i="2"/>
  <c r="EP41" i="2"/>
  <c r="EP42" i="2"/>
  <c r="EP43" i="2"/>
  <c r="EP44" i="2"/>
  <c r="EP45" i="2"/>
  <c r="EP46" i="2"/>
  <c r="EP47" i="2"/>
  <c r="EP48" i="2"/>
  <c r="EP49" i="2"/>
  <c r="EP50" i="2"/>
  <c r="EP51" i="2"/>
  <c r="EP52" i="2"/>
  <c r="EP53" i="2"/>
  <c r="EP54" i="2"/>
  <c r="EP55" i="2"/>
  <c r="EP56" i="2"/>
  <c r="EP57" i="2"/>
  <c r="EP58" i="2"/>
  <c r="EP59" i="2"/>
  <c r="EP60" i="2"/>
  <c r="EP61" i="2"/>
  <c r="EP62" i="2"/>
  <c r="EP63" i="2"/>
  <c r="EP64" i="2"/>
  <c r="EP65" i="2"/>
  <c r="EP66" i="2"/>
  <c r="EP67" i="2"/>
  <c r="EP68" i="2"/>
  <c r="EP69" i="2"/>
  <c r="EP70" i="2"/>
  <c r="EP71" i="2"/>
  <c r="EP72" i="2"/>
  <c r="EP73" i="2"/>
  <c r="EP74" i="2"/>
  <c r="EP75" i="2"/>
  <c r="EP76" i="2"/>
  <c r="EP77" i="2"/>
  <c r="EP78" i="2"/>
  <c r="EP79" i="2"/>
  <c r="EP80" i="2"/>
  <c r="EO5" i="2"/>
  <c r="D5" i="4" s="1"/>
  <c r="EO6" i="2"/>
  <c r="D6" i="4" s="1"/>
  <c r="EO7" i="2"/>
  <c r="D7" i="4" s="1"/>
  <c r="EO8" i="2"/>
  <c r="D8" i="4" s="1"/>
  <c r="EO9" i="2"/>
  <c r="EO10" i="2"/>
  <c r="D10" i="4" s="1"/>
  <c r="EO11" i="2"/>
  <c r="D11" i="4" s="1"/>
  <c r="EO12" i="2"/>
  <c r="EO13" i="2"/>
  <c r="EO14" i="2"/>
  <c r="D14" i="4" s="1"/>
  <c r="EO15" i="2"/>
  <c r="EO16" i="2"/>
  <c r="D16" i="4" s="1"/>
  <c r="EO17" i="2"/>
  <c r="EO18" i="2"/>
  <c r="D18" i="4" s="1"/>
  <c r="EO19" i="2"/>
  <c r="D19" i="4" s="1"/>
  <c r="EO20" i="2"/>
  <c r="EO21" i="2"/>
  <c r="D21" i="4" s="1"/>
  <c r="EO22" i="2"/>
  <c r="D22" i="4" s="1"/>
  <c r="EO23" i="2"/>
  <c r="D23" i="4" s="1"/>
  <c r="EO24" i="2"/>
  <c r="D24" i="4" s="1"/>
  <c r="EO25" i="2"/>
  <c r="EO26" i="2"/>
  <c r="D26" i="4" s="1"/>
  <c r="EO27" i="2"/>
  <c r="D27" i="4" s="1"/>
  <c r="EO28" i="2"/>
  <c r="EO29" i="2"/>
  <c r="ES29" i="2" s="1"/>
  <c r="EO30" i="2"/>
  <c r="D30" i="4" s="1"/>
  <c r="EO31" i="2"/>
  <c r="D31" i="4" s="1"/>
  <c r="EO32" i="2"/>
  <c r="D32" i="4" s="1"/>
  <c r="EO33" i="2"/>
  <c r="EO34" i="2"/>
  <c r="D34" i="4" s="1"/>
  <c r="EO35" i="2"/>
  <c r="D35" i="4" s="1"/>
  <c r="EO36" i="2"/>
  <c r="EO37" i="2"/>
  <c r="D37" i="4" s="1"/>
  <c r="EO38" i="2"/>
  <c r="D38" i="4" s="1"/>
  <c r="EO39" i="2"/>
  <c r="D39" i="4" s="1"/>
  <c r="EO40" i="2"/>
  <c r="D40" i="4" s="1"/>
  <c r="EO41" i="2"/>
  <c r="EO42" i="2"/>
  <c r="D42" i="4" s="1"/>
  <c r="EO43" i="2"/>
  <c r="D43" i="4" s="1"/>
  <c r="EO44" i="2"/>
  <c r="EO45" i="2"/>
  <c r="EO46" i="2"/>
  <c r="D46" i="4" s="1"/>
  <c r="EO47" i="2"/>
  <c r="D47" i="4" s="1"/>
  <c r="EO48" i="2"/>
  <c r="D48" i="4" s="1"/>
  <c r="EO49" i="2"/>
  <c r="EO50" i="2"/>
  <c r="D50" i="4" s="1"/>
  <c r="EO51" i="2"/>
  <c r="D51" i="4" s="1"/>
  <c r="EO52" i="2"/>
  <c r="EO53" i="2"/>
  <c r="D53" i="4" s="1"/>
  <c r="EO54" i="2"/>
  <c r="D54" i="4" s="1"/>
  <c r="EO55" i="2"/>
  <c r="D55" i="4" s="1"/>
  <c r="EO56" i="2"/>
  <c r="D56" i="4" s="1"/>
  <c r="EO57" i="2"/>
  <c r="EO58" i="2"/>
  <c r="D58" i="4" s="1"/>
  <c r="EO59" i="2"/>
  <c r="D59" i="4" s="1"/>
  <c r="EO60" i="2"/>
  <c r="EO61" i="2"/>
  <c r="EO62" i="2"/>
  <c r="D62" i="4" s="1"/>
  <c r="EO63" i="2"/>
  <c r="D63" i="4" s="1"/>
  <c r="EO64" i="2"/>
  <c r="D64" i="4" s="1"/>
  <c r="EO65" i="2"/>
  <c r="EO66" i="2"/>
  <c r="D66" i="4" s="1"/>
  <c r="EO67" i="2"/>
  <c r="D67" i="4" s="1"/>
  <c r="EO68" i="2"/>
  <c r="EO69" i="2"/>
  <c r="D69" i="4" s="1"/>
  <c r="EO70" i="2"/>
  <c r="D70" i="4" s="1"/>
  <c r="EO71" i="2"/>
  <c r="D71" i="4" s="1"/>
  <c r="EO72" i="2"/>
  <c r="D72" i="4" s="1"/>
  <c r="EO73" i="2"/>
  <c r="EO74" i="2"/>
  <c r="D74" i="4" s="1"/>
  <c r="EO75" i="2"/>
  <c r="D75" i="4" s="1"/>
  <c r="EO76" i="2"/>
  <c r="EO77" i="2"/>
  <c r="EO78" i="2"/>
  <c r="D78" i="4" s="1"/>
  <c r="EO79" i="2"/>
  <c r="D79" i="4" s="1"/>
  <c r="EO80" i="2"/>
  <c r="D80" i="4" s="1"/>
  <c r="EP4" i="2"/>
  <c r="EO4" i="2"/>
  <c r="ES4" i="2" s="1"/>
  <c r="EL5" i="2"/>
  <c r="ES5" i="2" s="1"/>
  <c r="EL6" i="2"/>
  <c r="ES6" i="2" s="1"/>
  <c r="EL7" i="2"/>
  <c r="ES7" i="2" s="1"/>
  <c r="EL8" i="2"/>
  <c r="EL9" i="2"/>
  <c r="EL10" i="2"/>
  <c r="ES10" i="2" s="1"/>
  <c r="EL11" i="2"/>
  <c r="ES11" i="2" s="1"/>
  <c r="EL12" i="2"/>
  <c r="EL13" i="2"/>
  <c r="ES13" i="2" s="1"/>
  <c r="EL14" i="2"/>
  <c r="ES14" i="2" s="1"/>
  <c r="EL15" i="2"/>
  <c r="ES15" i="2" s="1"/>
  <c r="EL16" i="2"/>
  <c r="EL17" i="2"/>
  <c r="EL18" i="2"/>
  <c r="ES18" i="2" s="1"/>
  <c r="EL19" i="2"/>
  <c r="ES19" i="2" s="1"/>
  <c r="EL20" i="2"/>
  <c r="EL21" i="2"/>
  <c r="ES21" i="2" s="1"/>
  <c r="EL22" i="2"/>
  <c r="ES22" i="2" s="1"/>
  <c r="EL23" i="2"/>
  <c r="ES23" i="2" s="1"/>
  <c r="EL24" i="2"/>
  <c r="EL25" i="2"/>
  <c r="EL26" i="2"/>
  <c r="ES26" i="2" s="1"/>
  <c r="EL27" i="2"/>
  <c r="ES27" i="2" s="1"/>
  <c r="EL28" i="2"/>
  <c r="EL30" i="2"/>
  <c r="ES30" i="2" s="1"/>
  <c r="EL31" i="2"/>
  <c r="ES31" i="2" s="1"/>
  <c r="EL32" i="2"/>
  <c r="EL33" i="2"/>
  <c r="EL34" i="2"/>
  <c r="ES34" i="2" s="1"/>
  <c r="EL35" i="2"/>
  <c r="ES35" i="2" s="1"/>
  <c r="EL36" i="2"/>
  <c r="EL37" i="2"/>
  <c r="ES37" i="2" s="1"/>
  <c r="EL38" i="2"/>
  <c r="ES38" i="2" s="1"/>
  <c r="EL39" i="2"/>
  <c r="ES39" i="2" s="1"/>
  <c r="EL40" i="2"/>
  <c r="EL41" i="2"/>
  <c r="EL42" i="2"/>
  <c r="ES42" i="2" s="1"/>
  <c r="EL43" i="2"/>
  <c r="ES43" i="2" s="1"/>
  <c r="EL44" i="2"/>
  <c r="EL45" i="2"/>
  <c r="ES45" i="2" s="1"/>
  <c r="EL46" i="2"/>
  <c r="ES46" i="2" s="1"/>
  <c r="EL47" i="2"/>
  <c r="ES47" i="2" s="1"/>
  <c r="EL48" i="2"/>
  <c r="EL49" i="2"/>
  <c r="EL50" i="2"/>
  <c r="ES50" i="2" s="1"/>
  <c r="EL51" i="2"/>
  <c r="ES51" i="2" s="1"/>
  <c r="EL52" i="2"/>
  <c r="EL53" i="2"/>
  <c r="ES53" i="2" s="1"/>
  <c r="EL54" i="2"/>
  <c r="ES54" i="2" s="1"/>
  <c r="EL55" i="2"/>
  <c r="ES55" i="2" s="1"/>
  <c r="EL56" i="2"/>
  <c r="EL57" i="2"/>
  <c r="EL58" i="2"/>
  <c r="ES58" i="2" s="1"/>
  <c r="EL59" i="2"/>
  <c r="ES59" i="2" s="1"/>
  <c r="EL60" i="2"/>
  <c r="EL61" i="2"/>
  <c r="ES61" i="2" s="1"/>
  <c r="EL62" i="2"/>
  <c r="ES62" i="2" s="1"/>
  <c r="EL63" i="2"/>
  <c r="ES63" i="2" s="1"/>
  <c r="EL64" i="2"/>
  <c r="EL65" i="2"/>
  <c r="EL66" i="2"/>
  <c r="ES66" i="2" s="1"/>
  <c r="EL67" i="2"/>
  <c r="ES67" i="2" s="1"/>
  <c r="EL68" i="2"/>
  <c r="EL69" i="2"/>
  <c r="ES69" i="2" s="1"/>
  <c r="EL70" i="2"/>
  <c r="ES70" i="2" s="1"/>
  <c r="EL71" i="2"/>
  <c r="ES71" i="2" s="1"/>
  <c r="EL72" i="2"/>
  <c r="EL73" i="2"/>
  <c r="EL74" i="2"/>
  <c r="ES74" i="2" s="1"/>
  <c r="EL75" i="2"/>
  <c r="ES75" i="2" s="1"/>
  <c r="EL76" i="2"/>
  <c r="EL77" i="2"/>
  <c r="ES77" i="2" s="1"/>
  <c r="EL78" i="2"/>
  <c r="ES78" i="2" s="1"/>
  <c r="EL79" i="2"/>
  <c r="ES79" i="2" s="1"/>
  <c r="EL80" i="2"/>
  <c r="ES76" i="2" l="1"/>
  <c r="ES68" i="2"/>
  <c r="ES60" i="2"/>
  <c r="ES52" i="2"/>
  <c r="ES44" i="2"/>
  <c r="ES36" i="2"/>
  <c r="J79" i="4"/>
  <c r="J15" i="4"/>
  <c r="ES25" i="2"/>
  <c r="ES17" i="2"/>
  <c r="ES9" i="2"/>
  <c r="J69" i="4"/>
  <c r="J5" i="4"/>
  <c r="ES73" i="2"/>
  <c r="ES65" i="2"/>
  <c r="ES57" i="2"/>
  <c r="ES49" i="2"/>
  <c r="ES41" i="2"/>
  <c r="ES33" i="2"/>
  <c r="ES24" i="2"/>
  <c r="ES16" i="2"/>
  <c r="ES8" i="2"/>
  <c r="G4" i="5"/>
  <c r="N4" i="5" s="1"/>
  <c r="ES80" i="2"/>
  <c r="ES72" i="2"/>
  <c r="ES64" i="2"/>
  <c r="ES56" i="2"/>
  <c r="ES48" i="2"/>
  <c r="ES40" i="2"/>
  <c r="ES32" i="2"/>
  <c r="J67" i="4"/>
  <c r="D76" i="4"/>
  <c r="J76" i="4" s="1"/>
  <c r="D68" i="4"/>
  <c r="J68" i="4" s="1"/>
  <c r="D60" i="4"/>
  <c r="J60" i="4" s="1"/>
  <c r="D52" i="4"/>
  <c r="J52" i="4" s="1"/>
  <c r="D44" i="4"/>
  <c r="D36" i="4"/>
  <c r="J36" i="4" s="1"/>
  <c r="D28" i="4"/>
  <c r="J28" i="4" s="1"/>
  <c r="D20" i="4"/>
  <c r="J20" i="4" s="1"/>
  <c r="D12" i="4"/>
  <c r="J12" i="4" s="1"/>
  <c r="J74" i="4"/>
  <c r="J10" i="4"/>
  <c r="J41" i="4"/>
  <c r="J78" i="4"/>
  <c r="ES28" i="2"/>
  <c r="ES20" i="2"/>
  <c r="ES12" i="2"/>
  <c r="J32" i="4"/>
  <c r="D15" i="4"/>
  <c r="E78" i="4"/>
  <c r="E66" i="4"/>
  <c r="J66" i="4" s="1"/>
  <c r="E62" i="4"/>
  <c r="J62" i="4" s="1"/>
  <c r="E54" i="4"/>
  <c r="J54" i="4" s="1"/>
  <c r="E46" i="4"/>
  <c r="J46" i="4" s="1"/>
  <c r="E38" i="4"/>
  <c r="J38" i="4" s="1"/>
  <c r="E34" i="4"/>
  <c r="J34" i="4" s="1"/>
  <c r="E30" i="4"/>
  <c r="J30" i="4" s="1"/>
  <c r="E26" i="4"/>
  <c r="J26" i="4" s="1"/>
  <c r="E22" i="4"/>
  <c r="J22" i="4" s="1"/>
  <c r="E18" i="4"/>
  <c r="J18" i="4" s="1"/>
  <c r="E14" i="4"/>
  <c r="J14" i="4" s="1"/>
  <c r="E10" i="4"/>
  <c r="E6" i="4"/>
  <c r="J6" i="4" s="1"/>
  <c r="E77" i="4"/>
  <c r="G77" i="5" s="1"/>
  <c r="N77" i="5" s="1"/>
  <c r="R77" i="5" s="1"/>
  <c r="E73" i="4"/>
  <c r="G73" i="5" s="1"/>
  <c r="N73" i="5" s="1"/>
  <c r="R73" i="5" s="1"/>
  <c r="E69" i="4"/>
  <c r="E65" i="4"/>
  <c r="G65" i="5" s="1"/>
  <c r="N65" i="5" s="1"/>
  <c r="R65" i="5" s="1"/>
  <c r="E61" i="4"/>
  <c r="E57" i="4"/>
  <c r="G57" i="5" s="1"/>
  <c r="N57" i="5" s="1"/>
  <c r="R57" i="5" s="1"/>
  <c r="E53" i="4"/>
  <c r="J53" i="4" s="1"/>
  <c r="E49" i="4"/>
  <c r="G49" i="5" s="1"/>
  <c r="N49" i="5" s="1"/>
  <c r="R49" i="5" s="1"/>
  <c r="E45" i="4"/>
  <c r="G45" i="5" s="1"/>
  <c r="N45" i="5" s="1"/>
  <c r="R45" i="5" s="1"/>
  <c r="E41" i="4"/>
  <c r="G41" i="5" s="1"/>
  <c r="N41" i="5" s="1"/>
  <c r="R41" i="5" s="1"/>
  <c r="E37" i="4"/>
  <c r="J37" i="4" s="1"/>
  <c r="E33" i="4"/>
  <c r="G33" i="5" s="1"/>
  <c r="N33" i="5" s="1"/>
  <c r="R33" i="5" s="1"/>
  <c r="E29" i="4"/>
  <c r="G29" i="5" s="1"/>
  <c r="N29" i="5" s="1"/>
  <c r="R29" i="5" s="1"/>
  <c r="E25" i="4"/>
  <c r="G25" i="5" s="1"/>
  <c r="N25" i="5" s="1"/>
  <c r="R25" i="5" s="1"/>
  <c r="E21" i="4"/>
  <c r="J21" i="4" s="1"/>
  <c r="E17" i="4"/>
  <c r="G17" i="5" s="1"/>
  <c r="N17" i="5" s="1"/>
  <c r="R17" i="5" s="1"/>
  <c r="E13" i="4"/>
  <c r="E9" i="4"/>
  <c r="G9" i="5" s="1"/>
  <c r="N9" i="5" s="1"/>
  <c r="R9" i="5" s="1"/>
  <c r="E5" i="4"/>
  <c r="E80" i="4"/>
  <c r="J80" i="4" s="1"/>
  <c r="E76" i="4"/>
  <c r="E72" i="4"/>
  <c r="J72" i="4" s="1"/>
  <c r="E68" i="4"/>
  <c r="E64" i="4"/>
  <c r="J64" i="4" s="1"/>
  <c r="E60" i="4"/>
  <c r="E56" i="4"/>
  <c r="J56" i="4" s="1"/>
  <c r="E52" i="4"/>
  <c r="E48" i="4"/>
  <c r="J48" i="4" s="1"/>
  <c r="E44" i="4"/>
  <c r="J44" i="4" s="1"/>
  <c r="E40" i="4"/>
  <c r="J40" i="4" s="1"/>
  <c r="E36" i="4"/>
  <c r="E32" i="4"/>
  <c r="E28" i="4"/>
  <c r="E24" i="4"/>
  <c r="J24" i="4" s="1"/>
  <c r="E20" i="4"/>
  <c r="E16" i="4"/>
  <c r="J16" i="4" s="1"/>
  <c r="E12" i="4"/>
  <c r="E8" i="4"/>
  <c r="J8" i="4" s="1"/>
  <c r="E74" i="4"/>
  <c r="E70" i="4"/>
  <c r="J70" i="4" s="1"/>
  <c r="E58" i="4"/>
  <c r="J58" i="4" s="1"/>
  <c r="E50" i="4"/>
  <c r="J50" i="4" s="1"/>
  <c r="E42" i="4"/>
  <c r="J42" i="4" s="1"/>
  <c r="E79" i="4"/>
  <c r="E75" i="4"/>
  <c r="J75" i="4" s="1"/>
  <c r="E71" i="4"/>
  <c r="J71" i="4" s="1"/>
  <c r="E67" i="4"/>
  <c r="E63" i="4"/>
  <c r="J63" i="4" s="1"/>
  <c r="E59" i="4"/>
  <c r="J59" i="4" s="1"/>
  <c r="E55" i="4"/>
  <c r="J55" i="4" s="1"/>
  <c r="E51" i="4"/>
  <c r="J51" i="4" s="1"/>
  <c r="E47" i="4"/>
  <c r="J47" i="4" s="1"/>
  <c r="E43" i="4"/>
  <c r="J43" i="4" s="1"/>
  <c r="E39" i="4"/>
  <c r="J39" i="4" s="1"/>
  <c r="E35" i="4"/>
  <c r="J35" i="4" s="1"/>
  <c r="E31" i="4"/>
  <c r="J31" i="4" s="1"/>
  <c r="E27" i="4"/>
  <c r="J27" i="4" s="1"/>
  <c r="E23" i="4"/>
  <c r="J23" i="4" s="1"/>
  <c r="E19" i="4"/>
  <c r="J19" i="4" s="1"/>
  <c r="E15" i="4"/>
  <c r="E11" i="4"/>
  <c r="J11" i="4" s="1"/>
  <c r="E7" i="4"/>
  <c r="J7" i="4" s="1"/>
  <c r="D4" i="4"/>
  <c r="J4" i="4" s="1"/>
  <c r="ER81" i="2"/>
  <c r="H81" i="4"/>
  <c r="EP81" i="2"/>
  <c r="D77" i="4"/>
  <c r="J77" i="4" s="1"/>
  <c r="D73" i="4"/>
  <c r="J73" i="4" s="1"/>
  <c r="D65" i="4"/>
  <c r="J65" i="4" s="1"/>
  <c r="D61" i="4"/>
  <c r="J61" i="4" s="1"/>
  <c r="D57" i="4"/>
  <c r="J57" i="4" s="1"/>
  <c r="D49" i="4"/>
  <c r="J49" i="4" s="1"/>
  <c r="D45" i="4"/>
  <c r="J45" i="4" s="1"/>
  <c r="D41" i="4"/>
  <c r="D33" i="4"/>
  <c r="J33" i="4" s="1"/>
  <c r="D29" i="4"/>
  <c r="J29" i="4" s="1"/>
  <c r="D25" i="4"/>
  <c r="J25" i="4" s="1"/>
  <c r="D17" i="4"/>
  <c r="J17" i="4" s="1"/>
  <c r="D13" i="4"/>
  <c r="J13" i="4" s="1"/>
  <c r="D9" i="4"/>
  <c r="J9" i="4" s="1"/>
  <c r="G23" i="5" l="1"/>
  <c r="N23" i="5" s="1"/>
  <c r="R23" i="5" s="1"/>
  <c r="G71" i="5"/>
  <c r="N71" i="5" s="1"/>
  <c r="R71" i="5" s="1"/>
  <c r="G16" i="5"/>
  <c r="N16" i="5" s="1"/>
  <c r="R16" i="5" s="1"/>
  <c r="G11" i="5"/>
  <c r="N11" i="5" s="1"/>
  <c r="R11" i="5" s="1"/>
  <c r="G27" i="5"/>
  <c r="N27" i="5" s="1"/>
  <c r="R27" i="5" s="1"/>
  <c r="G43" i="5"/>
  <c r="N43" i="5" s="1"/>
  <c r="R43" i="5" s="1"/>
  <c r="G12" i="5"/>
  <c r="N12" i="5" s="1"/>
  <c r="R12" i="5" s="1"/>
  <c r="G20" i="5"/>
  <c r="N20" i="5" s="1"/>
  <c r="R20" i="5" s="1"/>
  <c r="G28" i="5"/>
  <c r="N28" i="5" s="1"/>
  <c r="R28" i="5" s="1"/>
  <c r="G36" i="5"/>
  <c r="N36" i="5" s="1"/>
  <c r="R36" i="5" s="1"/>
  <c r="G44" i="5"/>
  <c r="N44" i="5" s="1"/>
  <c r="R44" i="5" s="1"/>
  <c r="G52" i="5"/>
  <c r="N52" i="5" s="1"/>
  <c r="R52" i="5" s="1"/>
  <c r="G60" i="5"/>
  <c r="N60" i="5" s="1"/>
  <c r="R60" i="5" s="1"/>
  <c r="G68" i="5"/>
  <c r="N68" i="5" s="1"/>
  <c r="R68" i="5" s="1"/>
  <c r="G76" i="5"/>
  <c r="N76" i="5" s="1"/>
  <c r="R76" i="5" s="1"/>
  <c r="G53" i="5"/>
  <c r="N53" i="5" s="1"/>
  <c r="R53" i="5" s="1"/>
  <c r="G61" i="5"/>
  <c r="N61" i="5" s="1"/>
  <c r="R61" i="5" s="1"/>
  <c r="G69" i="5"/>
  <c r="N69" i="5" s="1"/>
  <c r="R69" i="5" s="1"/>
  <c r="G47" i="5"/>
  <c r="N47" i="5" s="1"/>
  <c r="R47" i="5" s="1"/>
  <c r="G50" i="5"/>
  <c r="N50" i="5" s="1"/>
  <c r="R50" i="5" s="1"/>
  <c r="G70" i="5"/>
  <c r="N70" i="5" s="1"/>
  <c r="R70" i="5" s="1"/>
  <c r="G6" i="5"/>
  <c r="N6" i="5" s="1"/>
  <c r="R6" i="5" s="1"/>
  <c r="G14" i="5"/>
  <c r="N14" i="5" s="1"/>
  <c r="R14" i="5" s="1"/>
  <c r="G22" i="5"/>
  <c r="N22" i="5" s="1"/>
  <c r="R22" i="5" s="1"/>
  <c r="G30" i="5"/>
  <c r="N30" i="5" s="1"/>
  <c r="R30" i="5" s="1"/>
  <c r="G38" i="5"/>
  <c r="N38" i="5" s="1"/>
  <c r="R38" i="5" s="1"/>
  <c r="G54" i="5"/>
  <c r="N54" i="5" s="1"/>
  <c r="R54" i="5" s="1"/>
  <c r="G66" i="5"/>
  <c r="N66" i="5" s="1"/>
  <c r="R66" i="5" s="1"/>
  <c r="G55" i="5"/>
  <c r="N55" i="5" s="1"/>
  <c r="R55" i="5" s="1"/>
  <c r="G24" i="5"/>
  <c r="N24" i="5" s="1"/>
  <c r="R24" i="5" s="1"/>
  <c r="G40" i="5"/>
  <c r="N40" i="5" s="1"/>
  <c r="R40" i="5" s="1"/>
  <c r="G48" i="5"/>
  <c r="N48" i="5" s="1"/>
  <c r="R48" i="5" s="1"/>
  <c r="G56" i="5"/>
  <c r="N56" i="5" s="1"/>
  <c r="R56" i="5" s="1"/>
  <c r="G64" i="5"/>
  <c r="N64" i="5" s="1"/>
  <c r="R64" i="5" s="1"/>
  <c r="G72" i="5"/>
  <c r="N72" i="5" s="1"/>
  <c r="R72" i="5" s="1"/>
  <c r="G80" i="5"/>
  <c r="N80" i="5" s="1"/>
  <c r="R80" i="5" s="1"/>
  <c r="G15" i="5"/>
  <c r="N15" i="5" s="1"/>
  <c r="R15" i="5" s="1"/>
  <c r="G31" i="5"/>
  <c r="N31" i="5" s="1"/>
  <c r="R31" i="5" s="1"/>
  <c r="G7" i="5"/>
  <c r="N7" i="5" s="1"/>
  <c r="R7" i="5" s="1"/>
  <c r="G39" i="5"/>
  <c r="N39" i="5" s="1"/>
  <c r="R39" i="5" s="1"/>
  <c r="G63" i="5"/>
  <c r="N63" i="5" s="1"/>
  <c r="R63" i="5" s="1"/>
  <c r="G79" i="5"/>
  <c r="N79" i="5" s="1"/>
  <c r="R79" i="5" s="1"/>
  <c r="G8" i="5"/>
  <c r="N8" i="5" s="1"/>
  <c r="R8" i="5" s="1"/>
  <c r="G32" i="5"/>
  <c r="N32" i="5" s="1"/>
  <c r="R32" i="5" s="1"/>
  <c r="G19" i="5"/>
  <c r="N19" i="5" s="1"/>
  <c r="R19" i="5" s="1"/>
  <c r="G35" i="5"/>
  <c r="N35" i="5" s="1"/>
  <c r="R35" i="5" s="1"/>
  <c r="G51" i="5"/>
  <c r="N51" i="5" s="1"/>
  <c r="R51" i="5" s="1"/>
  <c r="G59" i="5"/>
  <c r="N59" i="5" s="1"/>
  <c r="R59" i="5" s="1"/>
  <c r="G67" i="5"/>
  <c r="N67" i="5" s="1"/>
  <c r="R67" i="5" s="1"/>
  <c r="G75" i="5"/>
  <c r="N75" i="5" s="1"/>
  <c r="R75" i="5" s="1"/>
  <c r="G42" i="5"/>
  <c r="N42" i="5" s="1"/>
  <c r="R42" i="5" s="1"/>
  <c r="G58" i="5"/>
  <c r="N58" i="5" s="1"/>
  <c r="R58" i="5" s="1"/>
  <c r="G74" i="5"/>
  <c r="N74" i="5" s="1"/>
  <c r="R74" i="5" s="1"/>
  <c r="G5" i="5"/>
  <c r="N5" i="5" s="1"/>
  <c r="R5" i="5" s="1"/>
  <c r="G13" i="5"/>
  <c r="N13" i="5" s="1"/>
  <c r="R13" i="5" s="1"/>
  <c r="G21" i="5"/>
  <c r="N21" i="5" s="1"/>
  <c r="R21" i="5" s="1"/>
  <c r="G37" i="5"/>
  <c r="N37" i="5" s="1"/>
  <c r="R37" i="5" s="1"/>
  <c r="G10" i="5"/>
  <c r="N10" i="5" s="1"/>
  <c r="R10" i="5" s="1"/>
  <c r="G18" i="5"/>
  <c r="N18" i="5" s="1"/>
  <c r="R18" i="5" s="1"/>
  <c r="G26" i="5"/>
  <c r="N26" i="5" s="1"/>
  <c r="R26" i="5" s="1"/>
  <c r="G34" i="5"/>
  <c r="N34" i="5" s="1"/>
  <c r="R34" i="5" s="1"/>
  <c r="G46" i="5"/>
  <c r="N46" i="5" s="1"/>
  <c r="R46" i="5" s="1"/>
  <c r="G62" i="5"/>
  <c r="N62" i="5" s="1"/>
  <c r="R62" i="5" s="1"/>
  <c r="G78" i="5"/>
  <c r="N78" i="5" s="1"/>
  <c r="R78" i="5" s="1"/>
  <c r="ES81" i="2"/>
  <c r="G81" i="5" l="1"/>
  <c r="R4" i="5"/>
  <c r="N81" i="5"/>
  <c r="J81" i="4"/>
  <c r="CC81" i="2"/>
  <c r="CD81" i="2"/>
  <c r="R81" i="5" l="1"/>
  <c r="G83" i="5"/>
  <c r="N82" i="5"/>
  <c r="N84" i="5" s="1"/>
  <c r="CF81" i="2"/>
  <c r="CP83" i="2" l="1"/>
  <c r="C81" i="4"/>
  <c r="EO81" i="2"/>
  <c r="EP82" i="2" s="1"/>
  <c r="Y81" i="2"/>
  <c r="E81" i="4" l="1"/>
  <c r="D81" i="4"/>
  <c r="C81" i="2"/>
  <c r="J83" i="4" l="1"/>
  <c r="D81" i="2" l="1"/>
  <c r="G81" i="2"/>
  <c r="H81" i="2"/>
  <c r="J81" i="2"/>
  <c r="O81" i="2"/>
  <c r="Z83" i="2" s="1"/>
  <c r="S81" i="2"/>
  <c r="V81" i="2"/>
  <c r="AA81" i="2"/>
  <c r="AK83" i="2" s="1"/>
  <c r="AD81" i="2"/>
  <c r="AG81" i="2"/>
  <c r="AM81" i="2"/>
  <c r="AW83" i="2" s="1"/>
  <c r="AX81" i="2"/>
  <c r="BH83" i="2" s="1"/>
  <c r="BI81" i="2"/>
  <c r="BS83" i="2" s="1"/>
  <c r="BT81" i="2"/>
  <c r="BZ81" i="2"/>
  <c r="CW81" i="2"/>
  <c r="DM83" i="2"/>
  <c r="CE83" i="2" l="1"/>
  <c r="J83" i="2"/>
  <c r="J85" i="2" s="1"/>
  <c r="Z85" i="2" s="1"/>
  <c r="AK85" i="2" s="1"/>
  <c r="AW85" i="2" s="1"/>
  <c r="BH85" i="2" s="1"/>
  <c r="BS85" i="2" s="1"/>
  <c r="CE85" i="2" s="1"/>
  <c r="CP85" i="2" s="1"/>
  <c r="DB85" i="2" s="1"/>
  <c r="DM85" i="2" s="1"/>
  <c r="DX85" i="2" s="1"/>
  <c r="EL81" i="2"/>
  <c r="EM81" i="2"/>
  <c r="ES83" i="2" l="1"/>
</calcChain>
</file>

<file path=xl/sharedStrings.xml><?xml version="1.0" encoding="utf-8"?>
<sst xmlns="http://schemas.openxmlformats.org/spreadsheetml/2006/main" count="713" uniqueCount="184">
  <si>
    <t>รวม</t>
  </si>
  <si>
    <t>กรุงเทพมหานคร</t>
  </si>
  <si>
    <t>บึงกาฬ</t>
  </si>
  <si>
    <t>นราธิวาส</t>
  </si>
  <si>
    <t>ยะลา</t>
  </si>
  <si>
    <t>ปัตตานี</t>
  </si>
  <si>
    <t>พัทลุง</t>
  </si>
  <si>
    <t>ตรัง</t>
  </si>
  <si>
    <t>สตูล</t>
  </si>
  <si>
    <t>สงขลา</t>
  </si>
  <si>
    <t>ชุมพร</t>
  </si>
  <si>
    <t>ระนอง</t>
  </si>
  <si>
    <t>สุราษฎร์ธานี</t>
  </si>
  <si>
    <t>ภูเก็ต</t>
  </si>
  <si>
    <t>พังงา</t>
  </si>
  <si>
    <t>กระบี่</t>
  </si>
  <si>
    <t>นครศรีธรรมราช</t>
  </si>
  <si>
    <t>ประจวบคีรีขันธ์</t>
  </si>
  <si>
    <t>เพชรบุรี</t>
  </si>
  <si>
    <t>สมุทรสงคราม</t>
  </si>
  <si>
    <t>สมุทรสาคร</t>
  </si>
  <si>
    <t>นครปฐม</t>
  </si>
  <si>
    <t>สุพรรณบุรี</t>
  </si>
  <si>
    <t>กาญจนบุรี</t>
  </si>
  <si>
    <t>ราชบุรี</t>
  </si>
  <si>
    <t>เพชรบูรณ์</t>
  </si>
  <si>
    <t>พิจิตร</t>
  </si>
  <si>
    <t>พิษณุโลก</t>
  </si>
  <si>
    <t>สุโขทัย</t>
  </si>
  <si>
    <t>ตาก</t>
  </si>
  <si>
    <t>กำแพงเพชร</t>
  </si>
  <si>
    <t>อุทัยธานี</t>
  </si>
  <si>
    <t>นครสวรรค์</t>
  </si>
  <si>
    <t>แม่ฮ่องสอน</t>
  </si>
  <si>
    <t>เชียงราย</t>
  </si>
  <si>
    <t>พะเยา</t>
  </si>
  <si>
    <t>น่าน</t>
  </si>
  <si>
    <t>แพร่</t>
  </si>
  <si>
    <t>อุตรดิตถ์</t>
  </si>
  <si>
    <t>ลำปาง</t>
  </si>
  <si>
    <t>ลำพูน</t>
  </si>
  <si>
    <t>เชียงใหม่</t>
  </si>
  <si>
    <t>มุกดาหาร</t>
  </si>
  <si>
    <t>นครพนม</t>
  </si>
  <si>
    <t>สกลนคร</t>
  </si>
  <si>
    <t>กาฬสินธุ์</t>
  </si>
  <si>
    <t>ร้อยเอ็ด</t>
  </si>
  <si>
    <t>มหาสารคาม</t>
  </si>
  <si>
    <t>หนองคาย</t>
  </si>
  <si>
    <t>เลย</t>
  </si>
  <si>
    <t>อุดรธานี</t>
  </si>
  <si>
    <t>ขอนแก่น</t>
  </si>
  <si>
    <t>หนองบัวลำภู</t>
  </si>
  <si>
    <t>อำนาจเจริญ</t>
  </si>
  <si>
    <t>ชัยภูมิ</t>
  </si>
  <si>
    <t>ยโสธร</t>
  </si>
  <si>
    <t>อุบลราชธานี</t>
  </si>
  <si>
    <t>ศรีสะเกษ</t>
  </si>
  <si>
    <t>สุรินทร์</t>
  </si>
  <si>
    <t>บุรีรัมย์</t>
  </si>
  <si>
    <t>นครราชสีมา</t>
  </si>
  <si>
    <t>สระแก้ว</t>
  </si>
  <si>
    <t>นครนายก</t>
  </si>
  <si>
    <t>ปราจีนบุรี</t>
  </si>
  <si>
    <t>ฉะเชิงเทรา</t>
  </si>
  <si>
    <t>ตราด</t>
  </si>
  <si>
    <t>จันทบุรี</t>
  </si>
  <si>
    <t>ระยอง</t>
  </si>
  <si>
    <t>ชลบุรี</t>
  </si>
  <si>
    <t>สระบุรี</t>
  </si>
  <si>
    <t>ชัยนาท</t>
  </si>
  <si>
    <t>สิงห์บุรี</t>
  </si>
  <si>
    <t>ลพบุรี</t>
  </si>
  <si>
    <t>อ่างทอง</t>
  </si>
  <si>
    <t>พระนครศรีอยุธยา</t>
  </si>
  <si>
    <t>ปทุมธานี</t>
  </si>
  <si>
    <t>นนทบุรี</t>
  </si>
  <si>
    <t>สมุทรปราการ</t>
  </si>
  <si>
    <t>ธกส.</t>
  </si>
  <si>
    <t>ออมสิน</t>
  </si>
  <si>
    <t>กรุงไทย</t>
  </si>
  <si>
    <t>ข้อมูล ณ วันที่ 30 ก.ย. 2565</t>
  </si>
  <si>
    <t>จังหวัด</t>
  </si>
  <si>
    <t>ลำดับ</t>
  </si>
  <si>
    <t>ลำดับที่</t>
  </si>
  <si>
    <t>ยอดยกมา ( 1 ตุลาคม 2565)</t>
  </si>
  <si>
    <t>เงินฝากกองคลัง-หน่วยงานภาครัฐ</t>
  </si>
  <si>
    <t>สรุป เงินรับชำระเกินประจำปีงบประมาณ พ.ศ. 2566</t>
  </si>
  <si>
    <t>รับชำระจากลูกหนี้ (เครดิต)</t>
  </si>
  <si>
    <t>ให้กู้ยืม (เดบิต)</t>
  </si>
  <si>
    <t>ยกเลิกโครงการ (เครดิต)</t>
  </si>
  <si>
    <t>กรุงไทย (กระแสรายวัน)</t>
  </si>
  <si>
    <t>ปรับปรุง (เดบิต)</t>
  </si>
  <si>
    <t>รับชำระเงินจากลูกหนี้ (เครดิต)</t>
  </si>
  <si>
    <t>เงินให้กู้ยืม 2566 (เดบิต)</t>
  </si>
  <si>
    <t>รับเงินจากศาล</t>
  </si>
  <si>
    <t>(เครดิต)</t>
  </si>
  <si>
    <t>รับเงินจากศาลเข้าฝากคลัง(เครดิต)</t>
  </si>
  <si>
    <t>เงินให้กู้ยืม</t>
  </si>
  <si>
    <t>ข้อมูล ณ วันที่ 30 มิถุนายน 2566</t>
  </si>
  <si>
    <t>เงินให้กู้ยืม ปีงบประมาณ พ.ศ. 2566</t>
  </si>
  <si>
    <t>รับชำระหนี้จากธนาคาร ปีงบประมาณ พ.ศ.2566</t>
  </si>
  <si>
    <t>รับชำระหนี้ จากการบังคับคดี (ศาล) ปีงบประมาณ พ.ศ. 2566</t>
  </si>
  <si>
    <t>สรุปรายการ รับชำระหนี้ และ เงินให้กู้ยืมประจำปีงบประมาณ พ.ศ. 2566</t>
  </si>
  <si>
    <t>เงินให้กู้ยืม-ระยะสั้น ยกมา</t>
  </si>
  <si>
    <t>รับชำระจากธนาคาร-ออมทรัพย์</t>
  </si>
  <si>
    <t>ปรับปรุง (เคดิต)</t>
  </si>
  <si>
    <t>ปรับปรุง (เครดิต)</t>
  </si>
  <si>
    <t>รายการปรับปรุงจากธนาคาร (เดบิต) ปีงบประมาณ พ.ศ. 2566</t>
  </si>
  <si>
    <t>รายการปรับปรุงจากธนาคาร (เครดิต) ปีงบประมาณ พ.ศ. 2566</t>
  </si>
  <si>
    <t>คงเหลือลูกหนี้เงินให้กู้ยืม-ระยะสั้น ยกไป</t>
  </si>
  <si>
    <t>รับชำระจากลูกหนี้-กระแสรายวัน (เครดิต)</t>
  </si>
  <si>
    <t>ผลต่าง</t>
  </si>
  <si>
    <t>เงินให้กู้ยืม-ระยะยาว ยกมา</t>
  </si>
  <si>
    <t>รวมลูกหนี้คงเหลือยกมา 2566</t>
  </si>
  <si>
    <t>เงินให้กู้ยืมปีงบประมาณ พ.ศ.2566</t>
  </si>
  <si>
    <t>ข้อมูล ณ วันที่ 30 ก.ย. 2566</t>
  </si>
  <si>
    <t>ข้อมูล ณ วันที่ 30 ก.ย.2566</t>
  </si>
  <si>
    <t>ดอกเบี้ยเงินกู้</t>
  </si>
  <si>
    <t>ค่าปรับ</t>
  </si>
  <si>
    <t>ดอกเบี้ยผิดนัด</t>
  </si>
  <si>
    <t>เงินรับชำระเกิน</t>
  </si>
  <si>
    <t>เงินต้น-รับชำระผ่านธนาคาร</t>
  </si>
  <si>
    <t>ระยะยาว</t>
  </si>
  <si>
    <t xml:space="preserve">รวมลูกหนี้คงเหลือ </t>
  </si>
  <si>
    <t xml:space="preserve">ระยะสั้น </t>
  </si>
  <si>
    <t>ปรับปรุงเงินรอตรวจสอบ</t>
  </si>
  <si>
    <t>ระยะสั้นทะเบียนคุมมือ</t>
  </si>
  <si>
    <t>ระยะยาวทะเบียนคุมมือ ยกมา</t>
  </si>
  <si>
    <t>รายละเอียดลูกหนี้คงเหลือ ข้อมูล ณ วันที่ 30 กันยายน 2566</t>
  </si>
  <si>
    <t>ลูกหนี้คงเหลือยกมา (2556-2565)</t>
  </si>
  <si>
    <t xml:space="preserve">เงินให้กู้ยืม </t>
  </si>
  <si>
    <t>รับชำระหนี้ระหว่างวันที่ 1 ตุลาคม 2565 ถึง 30 กันยายน 2566</t>
  </si>
  <si>
    <t>แยกประเภทลูกหนี้คงเหลือ ณ 30 กันยาย 2566</t>
  </si>
  <si>
    <t>รายได้ค้างรับ ณ 30 กันยายน 2566</t>
  </si>
  <si>
    <t>ระยะสั้น</t>
  </si>
  <si>
    <t>รวมคงเหลือยกมา</t>
  </si>
  <si>
    <t>(1 ต.ค. 65 - 30 ก.ย. 66)</t>
  </si>
  <si>
    <t>เงินต้น</t>
  </si>
  <si>
    <t>รวมรับชำระหนี้</t>
  </si>
  <si>
    <t>รวมรายได้ค้างรับ</t>
  </si>
  <si>
    <t>ดอกเบี้ยเงินกู้ค้างรับ</t>
  </si>
  <si>
    <t>ค่าปรับค้างรับ</t>
  </si>
  <si>
    <t>ดอกเบี้ยผิดนัดค้างรับ</t>
  </si>
  <si>
    <t>(1)</t>
  </si>
  <si>
    <t>(2)</t>
  </si>
  <si>
    <t>(2556-2565)</t>
  </si>
  <si>
    <t>(4)</t>
  </si>
  <si>
    <t>(5)</t>
  </si>
  <si>
    <t>(6)</t>
  </si>
  <si>
    <t xml:space="preserve">(7) </t>
  </si>
  <si>
    <t>(8)</t>
  </si>
  <si>
    <t>(9)</t>
  </si>
  <si>
    <t>(10) = (5)+(6)+</t>
  </si>
  <si>
    <t>(11) = (3) + (4) - (5) และ</t>
  </si>
  <si>
    <t>(12)</t>
  </si>
  <si>
    <t>(13)</t>
  </si>
  <si>
    <t>(14) = (15)+(16)+(17)</t>
  </si>
  <si>
    <t>(15)</t>
  </si>
  <si>
    <t xml:space="preserve">(16) </t>
  </si>
  <si>
    <t>(17)</t>
  </si>
  <si>
    <t>(3) = (1) + (2)</t>
  </si>
  <si>
    <t>(7)+(8)+(9)</t>
  </si>
  <si>
    <t>(11) = (12) + (13)</t>
  </si>
  <si>
    <t>ผลต่างคงเหลือ</t>
  </si>
  <si>
    <t>เงินต้น-ปรับปรุงเงินรอตรวจสอบจังหวัด</t>
  </si>
  <si>
    <t>แสดงรายการในทะเบียนคุมรับจ่ายเงินฝากธนาคาร+ปรับปรุงเงินรอตรวจสอบ</t>
  </si>
  <si>
    <t>ปี</t>
  </si>
  <si>
    <t>เลขที่สัญญา</t>
  </si>
  <si>
    <t>โครงการ</t>
  </si>
  <si>
    <t>ผู้เสนอโครงการ</t>
  </si>
  <si>
    <t>สาเหตุ</t>
  </si>
  <si>
    <t>ผลต่าง
เงินกู้คงเหลือ 2566</t>
  </si>
  <si>
    <t>รายละเอียดผลต่างลูกหนี้คงเหลือ ณ วันที่ 30 กันยายน 2566</t>
  </si>
  <si>
    <t>ลงชื่อ...................................................................</t>
  </si>
  <si>
    <t xml:space="preserve">  นักวิชาการพัฒนาชุมชนชำนาญการ</t>
  </si>
  <si>
    <t>ผู้อำนวยการกลุ่มงานประสานและสนับสนุนการบริหารงานพัฒนาชุมชน</t>
  </si>
  <si>
    <t>(                                           )</t>
  </si>
  <si>
    <t>เงินกู้คงเหลือ 2566 
(ทะเบียนคุมมือ)
ที่รายงานการเงิน</t>
  </si>
  <si>
    <t>เงินกู้คงเหลือ 2566 
ไฟล์ นย.05 เทคโน</t>
  </si>
  <si>
    <t>(                                       )</t>
  </si>
  <si>
    <t>จังหวัด .........................................</t>
  </si>
  <si>
    <t>ลูกหนี้เงินกู้คงเหลือ ณ วันที่ 30 ก.ย. 2566 (ทะเบียนคุมมือ) (บาท)</t>
  </si>
  <si>
    <t>ลูกหนี้เงินกู้คงเหลือ ณ วันที่ 30 กันยายน 2566 (SARA) (บาท)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</si>
</sst>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87" formatCode="_-* #,##0.000_-;\-* #,##0.000_-;_-* &quot;-&quot;??_-;_-@_-"/>
    <numFmt numFmtId="188" formatCode="_-* #,##0.0000_-;\-* #,##0.0000_-;_-* &quot;-&quot;??_-;_-@_-"/>
    <numFmt numFmtId="189" formatCode="[$-10409]#,##0.00"/>
  </numFmts>
  <fonts count="27">
    <font>
      <sz val="11"/>
      <color theme="1"/>
      <name val="Tahoma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6"/>
      <color rgb="FFFF0000"/>
      <name val="TH SarabunPSK"/>
      <family val="2"/>
    </font>
    <font>
      <b/>
      <sz val="12"/>
      <color theme="1"/>
      <name val="Chulabhorn Likit Text Light"/>
      <family val="3"/>
    </font>
    <font>
      <sz val="12"/>
      <color theme="1"/>
      <name val="Chulabhorn Likit Text Light"/>
      <family val="3"/>
    </font>
    <font>
      <sz val="11"/>
      <color theme="1"/>
      <name val="Tahoma"/>
      <family val="2"/>
      <scheme val="minor"/>
    </font>
    <font>
      <sz val="16"/>
      <name val="TH SarabunPSK"/>
      <family val="2"/>
    </font>
    <font>
      <b/>
      <sz val="11"/>
      <color theme="1"/>
      <name val="Tahoma"/>
      <family val="2"/>
      <scheme val="minor"/>
    </font>
    <font>
      <sz val="10"/>
      <color theme="1"/>
      <name val="Chulabhorn Likit Text Light"/>
      <family val="3"/>
    </font>
    <font>
      <sz val="11"/>
      <name val="Chulabhorn Likit Text Light"/>
      <family val="3"/>
    </font>
    <font>
      <b/>
      <sz val="11"/>
      <color theme="1"/>
      <name val="Chulabhorn Likit Text Light"/>
      <family val="3"/>
    </font>
    <font>
      <sz val="11"/>
      <color theme="1"/>
      <name val="Chulabhorn Likit Text Light"/>
      <family val="3"/>
    </font>
    <font>
      <sz val="8"/>
      <color theme="1"/>
      <name val="Chulabhorn Likit Text Light"/>
      <family val="3"/>
    </font>
    <font>
      <sz val="9"/>
      <color theme="1"/>
      <name val="Chulabhorn Likit Text Light"/>
      <family val="3"/>
    </font>
    <font>
      <sz val="10"/>
      <color indexed="8"/>
      <name val="Chulabhorn Likit Text Light"/>
      <family val="3"/>
    </font>
    <font>
      <sz val="12"/>
      <color rgb="FF000000"/>
      <name val="TH Sarabun New"/>
      <family val="2"/>
    </font>
    <font>
      <sz val="10"/>
      <name val="Chulabhorn Likit Text Light"/>
      <family val="3"/>
    </font>
    <font>
      <sz val="11"/>
      <color indexed="8"/>
      <name val="Chulabhorn Likit Text Light"/>
      <family val="3"/>
    </font>
    <font>
      <sz val="11"/>
      <color rgb="FFFF0000"/>
      <name val="Chulabhorn Likit Text Light"/>
      <family val="3"/>
    </font>
    <font>
      <b/>
      <sz val="11"/>
      <color rgb="FFFF0000"/>
      <name val="Chulabhorn Likit Text Light"/>
      <family val="3"/>
    </font>
    <font>
      <u/>
      <sz val="11"/>
      <color theme="1"/>
      <name val="Chulabhorn Likit Text Light"/>
      <family val="3"/>
    </font>
    <font>
      <sz val="11"/>
      <color rgb="FF000000"/>
      <name val="Chulabhorn Likit Text Light"/>
      <family val="3"/>
    </font>
  </fonts>
  <fills count="1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65">
    <xf numFmtId="0" fontId="0" fillId="0" borderId="0" xfId="0"/>
    <xf numFmtId="0" fontId="1" fillId="0" borderId="0" xfId="0" applyFont="1"/>
    <xf numFmtId="43" fontId="2" fillId="2" borderId="1" xfId="0" applyNumberFormat="1" applyFont="1" applyFill="1" applyBorder="1"/>
    <xf numFmtId="43" fontId="1" fillId="0" borderId="1" xfId="0" applyNumberFormat="1" applyFont="1" applyBorder="1"/>
    <xf numFmtId="43" fontId="1" fillId="0" borderId="2" xfId="1" applyFont="1" applyFill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3" fontId="2" fillId="4" borderId="1" xfId="0" applyNumberFormat="1" applyFont="1" applyFill="1" applyBorder="1"/>
    <xf numFmtId="0" fontId="4" fillId="3" borderId="1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/>
    </xf>
    <xf numFmtId="0" fontId="0" fillId="4" borderId="3" xfId="0" applyFill="1" applyBorder="1" applyAlignment="1">
      <alignment horizontal="center"/>
    </xf>
    <xf numFmtId="43" fontId="1" fillId="0" borderId="0" xfId="0" applyNumberFormat="1" applyFont="1"/>
    <xf numFmtId="43" fontId="1" fillId="0" borderId="0" xfId="2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43" fontId="9" fillId="0" borderId="2" xfId="2" applyFont="1" applyBorder="1" applyAlignment="1">
      <alignment horizontal="left" vertical="center"/>
    </xf>
    <xf numFmtId="43" fontId="9" fillId="0" borderId="1" xfId="0" applyNumberFormat="1" applyFont="1" applyBorder="1"/>
    <xf numFmtId="43" fontId="8" fillId="5" borderId="1" xfId="0" applyNumberFormat="1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43" fontId="2" fillId="6" borderId="1" xfId="0" applyNumberFormat="1" applyFont="1" applyFill="1" applyBorder="1"/>
    <xf numFmtId="0" fontId="0" fillId="4" borderId="0" xfId="0" applyFill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43" fontId="1" fillId="4" borderId="2" xfId="1" applyFont="1" applyFill="1" applyBorder="1"/>
    <xf numFmtId="0" fontId="4" fillId="12" borderId="1" xfId="0" applyFont="1" applyFill="1" applyBorder="1" applyAlignment="1">
      <alignment horizontal="center" vertical="center" shrinkToFit="1"/>
    </xf>
    <xf numFmtId="0" fontId="4" fillId="13" borderId="1" xfId="0" applyFont="1" applyFill="1" applyBorder="1" applyAlignment="1">
      <alignment horizontal="center" vertical="center" shrinkToFit="1"/>
    </xf>
    <xf numFmtId="0" fontId="4" fillId="7" borderId="1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/>
    </xf>
    <xf numFmtId="0" fontId="10" fillId="12" borderId="3" xfId="0" applyFont="1" applyFill="1" applyBorder="1" applyAlignment="1">
      <alignment horizontal="center" vertical="center" wrapText="1"/>
    </xf>
    <xf numFmtId="0" fontId="10" fillId="12" borderId="3" xfId="0" applyFont="1" applyFill="1" applyBorder="1" applyAlignment="1">
      <alignment horizontal="center" wrapText="1"/>
    </xf>
    <xf numFmtId="0" fontId="11" fillId="12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43" fontId="5" fillId="0" borderId="0" xfId="2" applyFont="1"/>
    <xf numFmtId="0" fontId="4" fillId="0" borderId="0" xfId="0" applyFont="1"/>
    <xf numFmtId="43" fontId="7" fillId="0" borderId="2" xfId="1" applyFont="1" applyFill="1" applyBorder="1"/>
    <xf numFmtId="0" fontId="10" fillId="0" borderId="0" xfId="0" applyFont="1" applyAlignment="1">
      <alignment horizontal="center" vertical="center" wrapText="1"/>
    </xf>
    <xf numFmtId="43" fontId="1" fillId="7" borderId="0" xfId="0" applyNumberFormat="1" applyFont="1" applyFill="1"/>
    <xf numFmtId="187" fontId="2" fillId="2" borderId="1" xfId="2" applyNumberFormat="1" applyFont="1" applyFill="1" applyBorder="1"/>
    <xf numFmtId="187" fontId="2" fillId="2" borderId="1" xfId="0" applyNumberFormat="1" applyFont="1" applyFill="1" applyBorder="1"/>
    <xf numFmtId="188" fontId="2" fillId="2" borderId="1" xfId="2" applyNumberFormat="1" applyFont="1" applyFill="1" applyBorder="1"/>
    <xf numFmtId="188" fontId="1" fillId="0" borderId="2" xfId="1" applyNumberFormat="1" applyFont="1" applyFill="1" applyBorder="1"/>
    <xf numFmtId="188" fontId="1" fillId="7" borderId="2" xfId="1" applyNumberFormat="1" applyFont="1" applyFill="1" applyBorder="1"/>
    <xf numFmtId="188" fontId="2" fillId="2" borderId="1" xfId="0" applyNumberFormat="1" applyFont="1" applyFill="1" applyBorder="1"/>
    <xf numFmtId="188" fontId="1" fillId="0" borderId="1" xfId="0" applyNumberFormat="1" applyFont="1" applyBorder="1"/>
    <xf numFmtId="188" fontId="1" fillId="0" borderId="2" xfId="2" applyNumberFormat="1" applyFont="1" applyBorder="1" applyAlignment="1">
      <alignment horizontal="left" vertical="center"/>
    </xf>
    <xf numFmtId="188" fontId="7" fillId="0" borderId="2" xfId="2" applyNumberFormat="1" applyFont="1" applyBorder="1" applyAlignment="1">
      <alignment horizontal="left" vertical="center"/>
    </xf>
    <xf numFmtId="188" fontId="7" fillId="0" borderId="1" xfId="0" applyNumberFormat="1" applyFont="1" applyBorder="1"/>
    <xf numFmtId="0" fontId="4" fillId="8" borderId="1" xfId="0" applyFont="1" applyFill="1" applyBorder="1" applyAlignment="1">
      <alignment horizontal="center" vertical="center" shrinkToFit="1"/>
    </xf>
    <xf numFmtId="0" fontId="1" fillId="7" borderId="1" xfId="0" applyFont="1" applyFill="1" applyBorder="1" applyAlignment="1">
      <alignment horizontal="center" vertical="center" shrinkToFit="1"/>
    </xf>
    <xf numFmtId="43" fontId="2" fillId="7" borderId="1" xfId="0" applyNumberFormat="1" applyFont="1" applyFill="1" applyBorder="1"/>
    <xf numFmtId="43" fontId="7" fillId="7" borderId="0" xfId="0" applyNumberFormat="1" applyFont="1" applyFill="1"/>
    <xf numFmtId="43" fontId="9" fillId="10" borderId="1" xfId="0" applyNumberFormat="1" applyFont="1" applyFill="1" applyBorder="1"/>
    <xf numFmtId="0" fontId="1" fillId="7" borderId="1" xfId="0" applyFont="1" applyFill="1" applyBorder="1" applyAlignment="1">
      <alignment horizontal="center" vertical="center"/>
    </xf>
    <xf numFmtId="43" fontId="14" fillId="7" borderId="2" xfId="5" quotePrefix="1" applyFont="1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shrinkToFit="1"/>
    </xf>
    <xf numFmtId="43" fontId="7" fillId="0" borderId="2" xfId="2" applyFont="1" applyFill="1" applyBorder="1"/>
    <xf numFmtId="0" fontId="16" fillId="0" borderId="0" xfId="3" applyFont="1"/>
    <xf numFmtId="0" fontId="16" fillId="0" borderId="12" xfId="3" applyFont="1" applyBorder="1" applyAlignment="1">
      <alignment horizontal="center" vertical="center"/>
    </xf>
    <xf numFmtId="0" fontId="13" fillId="0" borderId="9" xfId="3" applyFont="1" applyBorder="1" applyAlignment="1">
      <alignment horizontal="center"/>
    </xf>
    <xf numFmtId="0" fontId="13" fillId="0" borderId="14" xfId="3" applyFont="1" applyBorder="1" applyAlignment="1">
      <alignment horizontal="center"/>
    </xf>
    <xf numFmtId="0" fontId="13" fillId="0" borderId="13" xfId="3" applyFont="1" applyBorder="1" applyAlignment="1">
      <alignment horizontal="center"/>
    </xf>
    <xf numFmtId="0" fontId="17" fillId="0" borderId="15" xfId="3" applyFont="1" applyBorder="1" applyAlignment="1">
      <alignment horizontal="center"/>
    </xf>
    <xf numFmtId="0" fontId="13" fillId="0" borderId="16" xfId="3" applyFont="1" applyBorder="1" applyAlignment="1">
      <alignment horizontal="center"/>
    </xf>
    <xf numFmtId="0" fontId="13" fillId="0" borderId="16" xfId="3" applyFont="1" applyBorder="1" applyAlignment="1">
      <alignment horizontal="center" vertical="center"/>
    </xf>
    <xf numFmtId="49" fontId="18" fillId="0" borderId="13" xfId="3" applyNumberFormat="1" applyFont="1" applyBorder="1" applyAlignment="1">
      <alignment horizontal="center"/>
    </xf>
    <xf numFmtId="49" fontId="18" fillId="0" borderId="0" xfId="3" applyNumberFormat="1" applyFont="1" applyAlignment="1">
      <alignment horizontal="center"/>
    </xf>
    <xf numFmtId="49" fontId="13" fillId="0" borderId="13" xfId="3" applyNumberFormat="1" applyFont="1" applyBorder="1" applyAlignment="1">
      <alignment horizontal="center"/>
    </xf>
    <xf numFmtId="49" fontId="18" fillId="0" borderId="15" xfId="3" applyNumberFormat="1" applyFont="1" applyBorder="1" applyAlignment="1">
      <alignment horizontal="center"/>
    </xf>
    <xf numFmtId="49" fontId="18" fillId="0" borderId="17" xfId="3" applyNumberFormat="1" applyFont="1" applyBorder="1" applyAlignment="1">
      <alignment horizontal="center"/>
    </xf>
    <xf numFmtId="49" fontId="18" fillId="0" borderId="17" xfId="3" applyNumberFormat="1" applyFont="1" applyBorder="1" applyAlignment="1">
      <alignment horizontal="center" vertical="center"/>
    </xf>
    <xf numFmtId="49" fontId="17" fillId="0" borderId="17" xfId="3" applyNumberFormat="1" applyFont="1" applyBorder="1" applyAlignment="1">
      <alignment horizontal="center"/>
    </xf>
    <xf numFmtId="49" fontId="13" fillId="0" borderId="17" xfId="3" applyNumberFormat="1" applyFont="1" applyBorder="1" applyAlignment="1">
      <alignment horizontal="center"/>
    </xf>
    <xf numFmtId="49" fontId="18" fillId="0" borderId="2" xfId="3" applyNumberFormat="1" applyFont="1" applyBorder="1" applyAlignment="1">
      <alignment horizontal="center"/>
    </xf>
    <xf numFmtId="49" fontId="18" fillId="0" borderId="8" xfId="3" applyNumberFormat="1" applyFont="1" applyBorder="1" applyAlignment="1">
      <alignment horizontal="center"/>
    </xf>
    <xf numFmtId="49" fontId="13" fillId="0" borderId="19" xfId="3" applyNumberFormat="1" applyFont="1" applyBorder="1" applyAlignment="1">
      <alignment horizontal="center"/>
    </xf>
    <xf numFmtId="49" fontId="13" fillId="0" borderId="20" xfId="3" applyNumberFormat="1" applyFont="1" applyBorder="1" applyAlignment="1">
      <alignment horizontal="center"/>
    </xf>
    <xf numFmtId="49" fontId="18" fillId="0" borderId="20" xfId="3" applyNumberFormat="1" applyFont="1" applyBorder="1" applyAlignment="1">
      <alignment horizontal="center" vertical="center"/>
    </xf>
    <xf numFmtId="49" fontId="18" fillId="0" borderId="20" xfId="3" applyNumberFormat="1" applyFont="1" applyBorder="1" applyAlignment="1">
      <alignment horizontal="center"/>
    </xf>
    <xf numFmtId="0" fontId="13" fillId="0" borderId="9" xfId="3" applyFont="1" applyBorder="1" applyAlignment="1">
      <alignment horizontal="center" vertical="center"/>
    </xf>
    <xf numFmtId="0" fontId="13" fillId="0" borderId="9" xfId="3" applyFont="1" applyBorder="1"/>
    <xf numFmtId="43" fontId="13" fillId="0" borderId="13" xfId="4" applyFont="1" applyFill="1" applyBorder="1" applyAlignment="1">
      <alignment horizontal="center"/>
    </xf>
    <xf numFmtId="43" fontId="13" fillId="0" borderId="14" xfId="4" applyFont="1" applyFill="1" applyBorder="1" applyAlignment="1">
      <alignment horizontal="center"/>
    </xf>
    <xf numFmtId="43" fontId="13" fillId="0" borderId="1" xfId="4" applyFont="1" applyFill="1" applyBorder="1" applyAlignment="1">
      <alignment horizontal="center" vertical="center"/>
    </xf>
    <xf numFmtId="43" fontId="13" fillId="0" borderId="1" xfId="4" applyFont="1" applyFill="1" applyBorder="1" applyAlignment="1">
      <alignment horizontal="center"/>
    </xf>
    <xf numFmtId="43" fontId="13" fillId="10" borderId="1" xfId="4" applyFont="1" applyFill="1" applyBorder="1" applyAlignment="1">
      <alignment horizontal="center"/>
    </xf>
    <xf numFmtId="43" fontId="16" fillId="0" borderId="0" xfId="3" applyNumberFormat="1" applyFont="1"/>
    <xf numFmtId="0" fontId="19" fillId="0" borderId="17" xfId="3" applyFont="1" applyBorder="1" applyAlignment="1">
      <alignment horizontal="center" vertical="center"/>
    </xf>
    <xf numFmtId="0" fontId="13" fillId="0" borderId="17" xfId="3" applyFont="1" applyBorder="1"/>
    <xf numFmtId="43" fontId="13" fillId="0" borderId="17" xfId="4" applyFont="1" applyFill="1" applyBorder="1" applyAlignment="1">
      <alignment horizontal="center"/>
    </xf>
    <xf numFmtId="0" fontId="19" fillId="0" borderId="17" xfId="3" applyFont="1" applyBorder="1"/>
    <xf numFmtId="0" fontId="21" fillId="0" borderId="17" xfId="3" applyFont="1" applyBorder="1" applyAlignment="1">
      <alignment horizontal="center" vertical="center"/>
    </xf>
    <xf numFmtId="0" fontId="21" fillId="0" borderId="17" xfId="3" applyFont="1" applyBorder="1"/>
    <xf numFmtId="43" fontId="21" fillId="0" borderId="17" xfId="4" applyFont="1" applyFill="1" applyBorder="1" applyAlignment="1">
      <alignment horizontal="center"/>
    </xf>
    <xf numFmtId="43" fontId="21" fillId="0" borderId="1" xfId="4" applyFont="1" applyFill="1" applyBorder="1" applyAlignment="1">
      <alignment horizontal="center" vertical="center"/>
    </xf>
    <xf numFmtId="43" fontId="21" fillId="0" borderId="1" xfId="4" applyFont="1" applyFill="1" applyBorder="1" applyAlignment="1">
      <alignment horizontal="center"/>
    </xf>
    <xf numFmtId="0" fontId="14" fillId="0" borderId="0" xfId="3" applyFont="1"/>
    <xf numFmtId="0" fontId="19" fillId="0" borderId="13" xfId="3" applyFont="1" applyBorder="1" applyAlignment="1">
      <alignment horizontal="center" vertical="center"/>
    </xf>
    <xf numFmtId="0" fontId="19" fillId="0" borderId="13" xfId="3" applyFont="1" applyBorder="1"/>
    <xf numFmtId="43" fontId="22" fillId="13" borderId="1" xfId="4" applyFont="1" applyFill="1" applyBorder="1"/>
    <xf numFmtId="43" fontId="13" fillId="13" borderId="1" xfId="4" applyFont="1" applyFill="1" applyBorder="1" applyAlignment="1">
      <alignment horizontal="center" vertical="center"/>
    </xf>
    <xf numFmtId="43" fontId="13" fillId="13" borderId="1" xfId="4" applyFont="1" applyFill="1" applyBorder="1" applyAlignment="1">
      <alignment horizontal="center"/>
    </xf>
    <xf numFmtId="43" fontId="22" fillId="10" borderId="1" xfId="4" applyFont="1" applyFill="1" applyBorder="1"/>
    <xf numFmtId="0" fontId="23" fillId="0" borderId="0" xfId="3" applyFont="1" applyAlignment="1">
      <alignment horizontal="left"/>
    </xf>
    <xf numFmtId="0" fontId="16" fillId="0" borderId="0" xfId="3" applyFont="1" applyAlignment="1">
      <alignment horizontal="center"/>
    </xf>
    <xf numFmtId="0" fontId="15" fillId="0" borderId="0" xfId="3" applyFont="1" applyAlignment="1">
      <alignment horizontal="center" vertical="center"/>
    </xf>
    <xf numFmtId="189" fontId="20" fillId="0" borderId="21" xfId="0" applyNumberFormat="1" applyFont="1" applyBorder="1" applyAlignment="1">
      <alignment horizontal="right" wrapText="1" readingOrder="1"/>
    </xf>
    <xf numFmtId="0" fontId="13" fillId="0" borderId="17" xfId="3" applyFont="1" applyBorder="1" applyAlignment="1">
      <alignment horizontal="center" vertical="center"/>
    </xf>
    <xf numFmtId="43" fontId="23" fillId="0" borderId="0" xfId="3" applyNumberFormat="1" applyFont="1"/>
    <xf numFmtId="0" fontId="23" fillId="0" borderId="0" xfId="3" applyFont="1"/>
    <xf numFmtId="0" fontId="24" fillId="0" borderId="0" xfId="3" applyFont="1"/>
    <xf numFmtId="0" fontId="16" fillId="0" borderId="0" xfId="3" applyFont="1" applyAlignment="1">
      <alignment vertical="center"/>
    </xf>
    <xf numFmtId="43" fontId="13" fillId="14" borderId="1" xfId="4" applyFont="1" applyFill="1" applyBorder="1" applyAlignment="1">
      <alignment horizontal="center" vertical="center"/>
    </xf>
    <xf numFmtId="43" fontId="22" fillId="14" borderId="1" xfId="4" applyFont="1" applyFill="1" applyBorder="1" applyAlignment="1">
      <alignment vertical="center"/>
    </xf>
    <xf numFmtId="0" fontId="13" fillId="14" borderId="16" xfId="3" applyFont="1" applyFill="1" applyBorder="1" applyAlignment="1">
      <alignment horizontal="center" vertical="center"/>
    </xf>
    <xf numFmtId="49" fontId="18" fillId="14" borderId="17" xfId="3" applyNumberFormat="1" applyFont="1" applyFill="1" applyBorder="1" applyAlignment="1">
      <alignment horizontal="center" vertical="center"/>
    </xf>
    <xf numFmtId="49" fontId="13" fillId="14" borderId="20" xfId="3" applyNumberFormat="1" applyFont="1" applyFill="1" applyBorder="1" applyAlignment="1">
      <alignment horizontal="center" vertical="center"/>
    </xf>
    <xf numFmtId="0" fontId="13" fillId="0" borderId="16" xfId="3" applyFont="1" applyBorder="1"/>
    <xf numFmtId="43" fontId="13" fillId="0" borderId="16" xfId="4" applyFont="1" applyFill="1" applyBorder="1" applyAlignment="1">
      <alignment horizontal="center"/>
    </xf>
    <xf numFmtId="189" fontId="20" fillId="0" borderId="17" xfId="0" applyNumberFormat="1" applyFont="1" applyBorder="1" applyAlignment="1">
      <alignment horizontal="right" wrapText="1" readingOrder="1"/>
    </xf>
    <xf numFmtId="0" fontId="19" fillId="0" borderId="20" xfId="3" applyFont="1" applyBorder="1" applyAlignment="1">
      <alignment horizontal="center" vertical="center"/>
    </xf>
    <xf numFmtId="0" fontId="19" fillId="0" borderId="20" xfId="3" applyFont="1" applyBorder="1"/>
    <xf numFmtId="43" fontId="13" fillId="0" borderId="20" xfId="4" applyFont="1" applyFill="1" applyBorder="1" applyAlignment="1">
      <alignment horizontal="center"/>
    </xf>
    <xf numFmtId="0" fontId="16" fillId="5" borderId="0" xfId="0" applyFont="1" applyFill="1"/>
    <xf numFmtId="0" fontId="16" fillId="0" borderId="0" xfId="0" applyFont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43" fontId="16" fillId="0" borderId="2" xfId="2" applyFont="1" applyBorder="1" applyAlignment="1">
      <alignment horizontal="left" vertical="center"/>
    </xf>
    <xf numFmtId="188" fontId="16" fillId="0" borderId="2" xfId="2" applyNumberFormat="1" applyFont="1" applyBorder="1" applyAlignment="1">
      <alignment horizontal="left" vertical="center"/>
    </xf>
    <xf numFmtId="43" fontId="16" fillId="0" borderId="0" xfId="0" applyNumberFormat="1" applyFont="1"/>
    <xf numFmtId="188" fontId="16" fillId="14" borderId="2" xfId="2" applyNumberFormat="1" applyFont="1" applyFill="1" applyBorder="1" applyAlignment="1">
      <alignment horizontal="left" vertical="center"/>
    </xf>
    <xf numFmtId="43" fontId="23" fillId="0" borderId="2" xfId="2" applyFont="1" applyBorder="1" applyAlignment="1">
      <alignment horizontal="left" vertical="center"/>
    </xf>
    <xf numFmtId="0" fontId="16" fillId="7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left" vertical="center"/>
    </xf>
    <xf numFmtId="43" fontId="16" fillId="7" borderId="2" xfId="2" applyFont="1" applyFill="1" applyBorder="1" applyAlignment="1">
      <alignment horizontal="left" vertical="center"/>
    </xf>
    <xf numFmtId="188" fontId="16" fillId="7" borderId="2" xfId="2" applyNumberFormat="1" applyFont="1" applyFill="1" applyBorder="1" applyAlignment="1">
      <alignment horizontal="left" vertical="center"/>
    </xf>
    <xf numFmtId="43" fontId="16" fillId="7" borderId="1" xfId="0" applyNumberFormat="1" applyFont="1" applyFill="1" applyBorder="1"/>
    <xf numFmtId="0" fontId="16" fillId="7" borderId="0" xfId="0" applyFont="1" applyFill="1"/>
    <xf numFmtId="43" fontId="16" fillId="0" borderId="2" xfId="2" applyFont="1" applyFill="1" applyBorder="1" applyAlignment="1">
      <alignment horizontal="left" vertical="center"/>
    </xf>
    <xf numFmtId="188" fontId="16" fillId="0" borderId="2" xfId="2" applyNumberFormat="1" applyFont="1" applyFill="1" applyBorder="1" applyAlignment="1">
      <alignment horizontal="left" vertical="center"/>
    </xf>
    <xf numFmtId="43" fontId="15" fillId="7" borderId="1" xfId="0" applyNumberFormat="1" applyFont="1" applyFill="1" applyBorder="1"/>
    <xf numFmtId="43" fontId="15" fillId="14" borderId="1" xfId="0" applyNumberFormat="1" applyFont="1" applyFill="1" applyBorder="1"/>
    <xf numFmtId="43" fontId="16" fillId="0" borderId="0" xfId="2" applyFont="1"/>
    <xf numFmtId="43" fontId="16" fillId="10" borderId="0" xfId="0" applyNumberFormat="1" applyFont="1" applyFill="1"/>
    <xf numFmtId="43" fontId="16" fillId="13" borderId="2" xfId="2" applyFont="1" applyFill="1" applyBorder="1" applyAlignment="1">
      <alignment horizontal="left" vertical="center"/>
    </xf>
    <xf numFmtId="43" fontId="14" fillId="13" borderId="2" xfId="5" quotePrefix="1" applyFont="1" applyFill="1" applyBorder="1" applyAlignment="1" applyProtection="1">
      <alignment horizontal="center" vertical="center"/>
      <protection locked="0"/>
    </xf>
    <xf numFmtId="43" fontId="15" fillId="13" borderId="1" xfId="0" applyNumberFormat="1" applyFont="1" applyFill="1" applyBorder="1"/>
    <xf numFmtId="43" fontId="16" fillId="6" borderId="1" xfId="4" applyFont="1" applyFill="1" applyBorder="1" applyAlignment="1">
      <alignment horizontal="center"/>
    </xf>
    <xf numFmtId="43" fontId="16" fillId="6" borderId="13" xfId="4" applyFont="1" applyFill="1" applyBorder="1" applyAlignment="1">
      <alignment horizontal="center"/>
    </xf>
    <xf numFmtId="43" fontId="16" fillId="6" borderId="17" xfId="4" applyFont="1" applyFill="1" applyBorder="1" applyAlignment="1">
      <alignment horizontal="center"/>
    </xf>
    <xf numFmtId="43" fontId="14" fillId="6" borderId="1" xfId="4" applyFont="1" applyFill="1" applyBorder="1" applyAlignment="1">
      <alignment horizontal="center"/>
    </xf>
    <xf numFmtId="43" fontId="14" fillId="6" borderId="17" xfId="4" applyFont="1" applyFill="1" applyBorder="1" applyAlignment="1">
      <alignment horizontal="center"/>
    </xf>
    <xf numFmtId="43" fontId="15" fillId="6" borderId="1" xfId="0" applyNumberFormat="1" applyFont="1" applyFill="1" applyBorder="1"/>
    <xf numFmtId="43" fontId="16" fillId="15" borderId="1" xfId="0" applyNumberFormat="1" applyFont="1" applyFill="1" applyBorder="1"/>
    <xf numFmtId="43" fontId="15" fillId="15" borderId="1" xfId="0" applyNumberFormat="1" applyFont="1" applyFill="1" applyBorder="1"/>
    <xf numFmtId="0" fontId="15" fillId="0" borderId="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/>
    <xf numFmtId="0" fontId="15" fillId="0" borderId="7" xfId="0" applyFont="1" applyBorder="1" applyAlignment="1">
      <alignment horizontal="center" vertical="center"/>
    </xf>
    <xf numFmtId="0" fontId="15" fillId="13" borderId="1" xfId="0" applyFont="1" applyFill="1" applyBorder="1" applyAlignment="1">
      <alignment horizontal="center" vertical="center"/>
    </xf>
    <xf numFmtId="0" fontId="15" fillId="6" borderId="1" xfId="3" applyFont="1" applyFill="1" applyBorder="1" applyAlignment="1">
      <alignment horizontal="center"/>
    </xf>
    <xf numFmtId="43" fontId="16" fillId="7" borderId="1" xfId="4" applyFont="1" applyFill="1" applyBorder="1" applyAlignment="1">
      <alignment horizontal="center"/>
    </xf>
    <xf numFmtId="43" fontId="16" fillId="7" borderId="17" xfId="4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6" fillId="0" borderId="0" xfId="0" applyFont="1" applyAlignment="1">
      <alignment horizontal="center"/>
    </xf>
    <xf numFmtId="0" fontId="26" fillId="0" borderId="0" xfId="0" applyFont="1" applyAlignment="1">
      <alignment vertical="top" readingOrder="1"/>
    </xf>
    <xf numFmtId="0" fontId="8" fillId="0" borderId="6" xfId="0" applyFont="1" applyBorder="1" applyAlignment="1">
      <alignment horizontal="center" vertical="center"/>
    </xf>
    <xf numFmtId="0" fontId="9" fillId="0" borderId="0" xfId="0" applyFont="1"/>
    <xf numFmtId="0" fontId="8" fillId="5" borderId="1" xfId="0" applyFont="1" applyFill="1" applyBorder="1" applyAlignment="1">
      <alignment horizontal="center" vertical="center"/>
    </xf>
    <xf numFmtId="0" fontId="4" fillId="0" borderId="0" xfId="0" applyFont="1"/>
    <xf numFmtId="0" fontId="0" fillId="0" borderId="0" xfId="0"/>
    <xf numFmtId="17" fontId="5" fillId="7" borderId="4" xfId="0" applyNumberFormat="1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0" borderId="5" xfId="0" applyBorder="1" applyAlignment="1">
      <alignment horizontal="center"/>
    </xf>
    <xf numFmtId="17" fontId="5" fillId="0" borderId="4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7" fontId="5" fillId="9" borderId="4" xfId="0" applyNumberFormat="1" applyFont="1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17" fontId="5" fillId="8" borderId="4" xfId="0" applyNumberFormat="1" applyFon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17" fontId="5" fillId="8" borderId="3" xfId="0" applyNumberFormat="1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17" fontId="5" fillId="4" borderId="4" xfId="0" applyNumberFormat="1" applyFont="1" applyFill="1" applyBorder="1" applyAlignment="1">
      <alignment horizontal="center"/>
    </xf>
    <xf numFmtId="17" fontId="5" fillId="4" borderId="3" xfId="0" applyNumberFormat="1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17" fontId="5" fillId="7" borderId="3" xfId="0" applyNumberFormat="1" applyFon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17" fontId="5" fillId="0" borderId="3" xfId="0" applyNumberFormat="1" applyFont="1" applyBorder="1" applyAlignment="1">
      <alignment horizontal="center"/>
    </xf>
    <xf numFmtId="0" fontId="10" fillId="11" borderId="4" xfId="0" applyFont="1" applyFill="1" applyBorder="1" applyAlignment="1">
      <alignment horizontal="center" wrapText="1"/>
    </xf>
    <xf numFmtId="0" fontId="0" fillId="11" borderId="5" xfId="0" applyFill="1" applyBorder="1" applyAlignment="1">
      <alignment horizontal="center" wrapText="1"/>
    </xf>
    <xf numFmtId="17" fontId="2" fillId="4" borderId="4" xfId="0" applyNumberFormat="1" applyFont="1" applyFill="1" applyBorder="1" applyAlignment="1">
      <alignment horizontal="center"/>
    </xf>
    <xf numFmtId="17" fontId="2" fillId="4" borderId="3" xfId="0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7" fontId="5" fillId="9" borderId="3" xfId="0" applyNumberFormat="1" applyFont="1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17" fontId="5" fillId="6" borderId="4" xfId="0" applyNumberFormat="1" applyFont="1" applyFill="1" applyBorder="1" applyAlignment="1">
      <alignment horizontal="center"/>
    </xf>
    <xf numFmtId="17" fontId="5" fillId="6" borderId="3" xfId="0" applyNumberFormat="1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17" fontId="5" fillId="6" borderId="5" xfId="0" applyNumberFormat="1" applyFont="1" applyFill="1" applyBorder="1" applyAlignment="1">
      <alignment horizontal="center"/>
    </xf>
    <xf numFmtId="17" fontId="2" fillId="0" borderId="4" xfId="0" applyNumberFormat="1" applyFont="1" applyBorder="1" applyAlignment="1">
      <alignment horizontal="center"/>
    </xf>
    <xf numFmtId="17" fontId="2" fillId="0" borderId="3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5" fillId="6" borderId="1" xfId="3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15" borderId="1" xfId="0" applyFont="1" applyFill="1" applyBorder="1" applyAlignment="1">
      <alignment horizontal="center" vertical="center" wrapText="1"/>
    </xf>
    <xf numFmtId="0" fontId="15" fillId="15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7" borderId="9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0" fontId="15" fillId="13" borderId="9" xfId="0" applyFont="1" applyFill="1" applyBorder="1" applyAlignment="1">
      <alignment horizontal="center" vertical="center"/>
    </xf>
    <xf numFmtId="0" fontId="15" fillId="13" borderId="2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14" borderId="10" xfId="0" applyFont="1" applyFill="1" applyBorder="1" applyAlignment="1">
      <alignment horizontal="center" vertical="center"/>
    </xf>
    <xf numFmtId="0" fontId="15" fillId="14" borderId="22" xfId="0" applyFont="1" applyFill="1" applyBorder="1" applyAlignment="1">
      <alignment horizontal="center" vertical="center"/>
    </xf>
    <xf numFmtId="0" fontId="15" fillId="14" borderId="11" xfId="0" applyFont="1" applyFill="1" applyBorder="1" applyAlignment="1">
      <alignment horizontal="center" vertical="center"/>
    </xf>
    <xf numFmtId="0" fontId="15" fillId="0" borderId="0" xfId="3" applyFont="1" applyAlignment="1">
      <alignment horizont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 applyAlignment="1">
      <alignment horizontal="center" vertical="center"/>
    </xf>
    <xf numFmtId="0" fontId="16" fillId="0" borderId="13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16" fillId="0" borderId="11" xfId="3" applyFont="1" applyBorder="1" applyAlignment="1">
      <alignment horizontal="center" vertical="center"/>
    </xf>
    <xf numFmtId="0" fontId="16" fillId="0" borderId="14" xfId="3" applyFont="1" applyBorder="1" applyAlignment="1">
      <alignment horizontal="center" vertical="center"/>
    </xf>
    <xf numFmtId="0" fontId="16" fillId="0" borderId="18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13" fillId="0" borderId="3" xfId="3" applyFont="1" applyBorder="1" applyAlignment="1">
      <alignment horizontal="center" vertical="center"/>
    </xf>
    <xf numFmtId="0" fontId="13" fillId="0" borderId="5" xfId="3" applyFont="1" applyBorder="1" applyAlignment="1">
      <alignment horizontal="center" vertical="center"/>
    </xf>
    <xf numFmtId="0" fontId="16" fillId="0" borderId="4" xfId="3" applyFont="1" applyBorder="1" applyAlignment="1">
      <alignment horizontal="center" vertical="center"/>
    </xf>
    <xf numFmtId="0" fontId="16" fillId="0" borderId="3" xfId="3" applyFont="1" applyBorder="1" applyAlignment="1">
      <alignment horizontal="center" vertical="center"/>
    </xf>
    <xf numFmtId="0" fontId="16" fillId="0" borderId="5" xfId="3" applyFont="1" applyBorder="1" applyAlignment="1">
      <alignment horizontal="center" vertical="center"/>
    </xf>
    <xf numFmtId="0" fontId="13" fillId="10" borderId="4" xfId="3" applyFont="1" applyFill="1" applyBorder="1" applyAlignment="1">
      <alignment horizontal="center"/>
    </xf>
    <xf numFmtId="0" fontId="13" fillId="10" borderId="3" xfId="3" applyFont="1" applyFill="1" applyBorder="1" applyAlignment="1">
      <alignment horizontal="center"/>
    </xf>
    <xf numFmtId="0" fontId="13" fillId="10" borderId="5" xfId="3" applyFont="1" applyFill="1" applyBorder="1" applyAlignment="1">
      <alignment horizontal="center"/>
    </xf>
    <xf numFmtId="0" fontId="15" fillId="13" borderId="4" xfId="3" applyFont="1" applyFill="1" applyBorder="1" applyAlignment="1">
      <alignment horizontal="center"/>
    </xf>
    <xf numFmtId="0" fontId="15" fillId="13" borderId="5" xfId="3" applyFont="1" applyFill="1" applyBorder="1" applyAlignment="1">
      <alignment horizontal="center"/>
    </xf>
    <xf numFmtId="0" fontId="23" fillId="0" borderId="0" xfId="3" applyFont="1" applyAlignment="1">
      <alignment horizontal="left"/>
    </xf>
    <xf numFmtId="0" fontId="16" fillId="0" borderId="0" xfId="3" applyFont="1" applyAlignment="1">
      <alignment horizontal="left"/>
    </xf>
    <xf numFmtId="0" fontId="16" fillId="0" borderId="0" xfId="3" applyFont="1" applyAlignment="1">
      <alignment horizontal="center"/>
    </xf>
    <xf numFmtId="0" fontId="25" fillId="0" borderId="0" xfId="3" applyFont="1" applyAlignment="1">
      <alignment horizontal="left"/>
    </xf>
    <xf numFmtId="0" fontId="15" fillId="14" borderId="4" xfId="3" applyFont="1" applyFill="1" applyBorder="1" applyAlignment="1">
      <alignment horizontal="center" vertical="center"/>
    </xf>
    <xf numFmtId="0" fontId="15" fillId="14" borderId="5" xfId="3" applyFont="1" applyFill="1" applyBorder="1" applyAlignment="1">
      <alignment horizontal="center" vertical="center"/>
    </xf>
    <xf numFmtId="0" fontId="16" fillId="14" borderId="9" xfId="3" applyFont="1" applyFill="1" applyBorder="1" applyAlignment="1">
      <alignment horizontal="center" vertical="center"/>
    </xf>
    <xf numFmtId="0" fontId="16" fillId="14" borderId="13" xfId="3" applyFont="1" applyFill="1" applyBorder="1" applyAlignment="1">
      <alignment horizontal="center" vertical="center"/>
    </xf>
    <xf numFmtId="0" fontId="16" fillId="14" borderId="2" xfId="3" applyFont="1" applyFill="1" applyBorder="1" applyAlignment="1">
      <alignment horizontal="center" vertical="center"/>
    </xf>
    <xf numFmtId="0" fontId="16" fillId="14" borderId="11" xfId="3" applyFont="1" applyFill="1" applyBorder="1" applyAlignment="1">
      <alignment horizontal="center" vertical="center"/>
    </xf>
    <xf numFmtId="0" fontId="16" fillId="14" borderId="14" xfId="3" applyFont="1" applyFill="1" applyBorder="1" applyAlignment="1">
      <alignment horizontal="center" vertical="center"/>
    </xf>
    <xf numFmtId="0" fontId="16" fillId="14" borderId="18" xfId="3" applyFont="1" applyFill="1" applyBorder="1" applyAlignment="1">
      <alignment horizontal="center" vertical="center"/>
    </xf>
    <xf numFmtId="0" fontId="13" fillId="14" borderId="4" xfId="3" applyFont="1" applyFill="1" applyBorder="1" applyAlignment="1">
      <alignment horizontal="center" vertical="center"/>
    </xf>
    <xf numFmtId="0" fontId="13" fillId="14" borderId="3" xfId="3" applyFont="1" applyFill="1" applyBorder="1" applyAlignment="1">
      <alignment horizontal="center" vertical="center"/>
    </xf>
    <xf numFmtId="0" fontId="13" fillId="14" borderId="5" xfId="3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top" readingOrder="1"/>
    </xf>
    <xf numFmtId="0" fontId="15" fillId="0" borderId="0" xfId="0" applyFont="1" applyAlignment="1">
      <alignment horizontal="center"/>
    </xf>
  </cellXfs>
  <cellStyles count="6">
    <cellStyle name="Comma" xfId="2" builtinId="3"/>
    <cellStyle name="Comma 2" xfId="1"/>
    <cellStyle name="Normal" xfId="0" builtinId="0"/>
    <cellStyle name="เครื่องหมายจุลภาค 2" xfId="4"/>
    <cellStyle name="เครื่องหมายจุลภาค 3" xfId="5"/>
    <cellStyle name="ปกติ 2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um%203%2011%202566\15%20&#3614;.&#3618;.%202566\2.&#3610;&#3633;&#3597;&#3594;&#3637;&#3649;&#3618;&#3585;&#3611;&#3619;&#3632;&#3648;&#3616;&#3607;%2025661\4.%20&#3649;&#3618;&#3585;&#3611;&#3619;&#3632;&#3648;&#3616;&#3607;%20&#3626;&#3585;&#3626;.%20%20&#3585;&#3633;&#3609;&#3618;&#3634;&#3618;&#3609;%20%20&#3611;&#3637;%2066%20%20%20xlsx%20-%209%2011%20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ฟอร์มเปล่า"/>
      <sheetName val="พักเงินนำส่ง"/>
      <sheetName val="เงินสด"/>
      <sheetName val="เงินฝากคลัง"/>
      <sheetName val="เงินฝากกองคลัง"/>
      <sheetName val="เงินฝากธ.นอกส่วนกลาง"/>
      <sheetName val="เงินฝากธ.ออมทรัพย์ (3)"/>
      <sheetName val="เงินฝากธ.กระแส จังหวัด 3"/>
      <sheetName val="ลูกหนี้เงินยืม (ส่วนภูมิภาค)"/>
      <sheetName val="ลูกหนี้เงินยืม"/>
      <sheetName val="เงินให้กู้.สั้น"/>
      <sheetName val="รายได้ค้างรับ"/>
      <sheetName val="วัสดุคงคลัง"/>
      <sheetName val="เงินให้กู้.ยาว"/>
      <sheetName val="ค.คอมพ์"/>
      <sheetName val="ค.สนง."/>
      <sheetName val="ค.งานบ้านฯ"/>
      <sheetName val="ค.โฆษณาฯ"/>
      <sheetName val="ค.ยานพาหนะ"/>
      <sheetName val="สินทรัพย์ไม่มีตัวตน"/>
      <sheetName val="บัญชีพักโปรแกรมคอมฯ"/>
      <sheetName val="คสส.คอมพ์"/>
      <sheetName val="คสส.สนง."/>
      <sheetName val="คสส.งานบ้านฯ"/>
      <sheetName val="คสส.โฆษณาฯ"/>
      <sheetName val="คสส.ยานพาหนะ"/>
      <sheetName val="ค่าตัดจำหน่าย.โปรฯ"/>
      <sheetName val="เจ้าหนี้ (2)"/>
      <sheetName val="ใบสำคัญค้างจ่าย"/>
      <sheetName val="คชจ.ค่างจ่าย"/>
      <sheetName val="เงินรับฝาก-ชำระเกิน"/>
      <sheetName val="เงินรับฝาก -เพื่อจ่ายลูกหนี้"/>
      <sheetName val="เงินประกันฯ"/>
      <sheetName val="เงินรอตรวจสอบ"/>
      <sheetName val="รด.สูง(ต่ำ)สุทธิ"/>
      <sheetName val="รด.สูง(ต่ำ)สะสม"/>
      <sheetName val="ผลสะสมฯ"/>
      <sheetName val="ทุน.(กองทุนฯ)"/>
      <sheetName val="รายได้จากการให้บริการ-บุคคลภายน"/>
      <sheetName val="รด.จากการอุดหนุน-หน่วยงานภาครัฐ"/>
      <sheetName val="รายได้ดอกเบี้ยกู้"/>
      <sheetName val="รายได้ดอกเบี้ยเงินฝากธนาคาร"/>
      <sheetName val="รายได้ดอกเบี้ยผิดนัด"/>
      <sheetName val="รายได้ค่าปรับ"/>
      <sheetName val="รายได้ที่ไม่ใช่ภาษีอื่น"/>
      <sheetName val="รด.อื่น (2)"/>
      <sheetName val="ค่าล่วงเวลา"/>
      <sheetName val="ค่าจ้าง ลจ."/>
      <sheetName val="ค่าจ้าง พนง."/>
      <sheetName val="เงินสมทบ สปส."/>
      <sheetName val="เงินสมทบกองทุนทดแทน"/>
      <sheetName val="คชจ.ฝึกอบรมบุคลากรกองทุน"/>
      <sheetName val="คชจ.ฝึกอบรม-ภายนอก"/>
      <sheetName val="ค่าวัสดุ"/>
      <sheetName val="ค.มูลค่าต่ำกว่าเกณฑ์ (2)"/>
      <sheetName val="ค่าซ่อมแซม"/>
      <sheetName val="ค่าเชื้อเพลิง"/>
      <sheetName val="ค่าเช่าเบ็ดเตล็ด-บุคคลภายนอก"/>
      <sheetName val="ค่าจ้างเหมาบริการ-บุคลากรภายนอก"/>
      <sheetName val="ค่าจ้างเหมาบริการ(ภาครัฐ)"/>
      <sheetName val="ค่าไฟฟ้า"/>
      <sheetName val="ค่าโทรศัพท์"/>
      <sheetName val="ค่าบริการสื่อสารฯ"/>
      <sheetName val="ค่าไปรษณีย์"/>
      <sheetName val="ค่าเบี้ยประกันภัย"/>
      <sheetName val="คชจ.ประชุม"/>
      <sheetName val="คธน.ศาล"/>
      <sheetName val="ค่าธรรมเนียม"/>
      <sheetName val="ค่าจ้างที่ปรึกษา"/>
      <sheetName val="ค่าตอบแทนปฏิบัติงาน"/>
      <sheetName val="เงินช่วยแก่ผู้ช่วยราชการ"/>
      <sheetName val="ค่าเช่าอสังหาฯ"/>
      <sheetName val="ค่าประชาสัมพันธ์"/>
      <sheetName val="ค่าเบี้ยเลี้ยง"/>
      <sheetName val="ค่าที่พัก"/>
      <sheetName val="ค่าใช้จ่ายเดินทางไปราชการในประเ"/>
      <sheetName val="ค่าใช้สอย"/>
      <sheetName val="ค่าใช้จ่ายเงินอุดหนุน"/>
      <sheetName val="ค่าใช้จ่ายอื่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1">
          <cell r="F131">
            <v>7089896.9500000002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83"/>
  <sheetViews>
    <sheetView zoomScale="98" zoomScaleNormal="98" workbookViewId="0">
      <pane xSplit="2" ySplit="3" topLeftCell="H76" activePane="bottomRight" state="frozen"/>
      <selection activeCell="AQ72" sqref="AQ72:AQ73"/>
      <selection pane="topRight" activeCell="AQ72" sqref="AQ72:AQ73"/>
      <selection pane="bottomLeft" activeCell="AQ72" sqref="AQ72:AQ73"/>
      <selection pane="bottomRight" activeCell="J85" sqref="J85"/>
    </sheetView>
  </sheetViews>
  <sheetFormatPr defaultColWidth="9" defaultRowHeight="24"/>
  <cols>
    <col min="1" max="1" width="8.625" style="1" customWidth="1"/>
    <col min="2" max="2" width="19" style="1" customWidth="1"/>
    <col min="3" max="3" width="26" style="1" customWidth="1"/>
    <col min="4" max="4" width="23.875" style="1" customWidth="1"/>
    <col min="5" max="5" width="29.375" style="1" customWidth="1"/>
    <col min="6" max="6" width="31.625" style="1" customWidth="1"/>
    <col min="7" max="7" width="29.375" style="1" customWidth="1"/>
    <col min="8" max="9" width="30.75" style="1" customWidth="1"/>
    <col min="10" max="10" width="30.375" style="1" customWidth="1"/>
    <col min="11" max="16384" width="9" style="1"/>
  </cols>
  <sheetData>
    <row r="1" spans="1:10" ht="32.25" customHeight="1">
      <c r="A1" s="174" t="s">
        <v>87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32.25" customHeight="1">
      <c r="A2" s="174" t="s">
        <v>99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0" ht="65.25" customHeight="1">
      <c r="A3" s="19" t="s">
        <v>84</v>
      </c>
      <c r="B3" s="19" t="s">
        <v>82</v>
      </c>
      <c r="C3" s="19" t="s">
        <v>85</v>
      </c>
      <c r="D3" s="34" t="s">
        <v>100</v>
      </c>
      <c r="E3" s="34" t="s">
        <v>101</v>
      </c>
      <c r="F3" s="34" t="s">
        <v>108</v>
      </c>
      <c r="G3" s="34" t="s">
        <v>109</v>
      </c>
      <c r="H3" s="34" t="s">
        <v>102</v>
      </c>
      <c r="I3" s="34" t="s">
        <v>126</v>
      </c>
      <c r="J3" s="34" t="s">
        <v>110</v>
      </c>
    </row>
    <row r="4" spans="1:10">
      <c r="A4" s="14">
        <v>1</v>
      </c>
      <c r="B4" s="15" t="s">
        <v>77</v>
      </c>
      <c r="C4" s="16">
        <f>+'เงินให้กู้ยืมระยะสั้น 2566'!C4</f>
        <v>49482730.500000015</v>
      </c>
      <c r="D4" s="17">
        <f>+'เงินให้กู้ยืมระยะสั้น 2566'!EO4-'เงินให้กู้ยืมระยะสั้น 2566'!EP4</f>
        <v>3400088</v>
      </c>
      <c r="E4" s="17">
        <f>+'เงินให้กู้ยืมระยะสั้น 2566'!EL4</f>
        <v>9723360.5700000003</v>
      </c>
      <c r="F4" s="17">
        <f>+'เงินให้กู้ยืมระยะสั้น 2566'!EM4</f>
        <v>0</v>
      </c>
      <c r="G4" s="17">
        <f>+'เงินให้กู้ยืมระยะสั้น 2566'!EN4</f>
        <v>2076</v>
      </c>
      <c r="H4" s="17">
        <f>+'เงินให้กู้ยืมระยะสั้น 2566'!ER4</f>
        <v>0</v>
      </c>
      <c r="I4" s="17">
        <f>+'เงินให้กู้ยืมระยะสั้น 2566'!EQ4</f>
        <v>288931.5</v>
      </c>
      <c r="J4" s="17">
        <f>+C4+D4-E4+F4-G4-H4-I4</f>
        <v>42868450.430000015</v>
      </c>
    </row>
    <row r="5" spans="1:10">
      <c r="A5" s="14">
        <v>2</v>
      </c>
      <c r="B5" s="15" t="s">
        <v>76</v>
      </c>
      <c r="C5" s="16">
        <f>+'เงินให้กู้ยืมระยะสั้น 2566'!C5</f>
        <v>56080757.389999993</v>
      </c>
      <c r="D5" s="17">
        <f>+'เงินให้กู้ยืมระยะสั้น 2566'!EO5-'เงินให้กู้ยืมระยะสั้น 2566'!EP5</f>
        <v>4002968</v>
      </c>
      <c r="E5" s="17">
        <f>+'เงินให้กู้ยืมระยะสั้น 2566'!EL5</f>
        <v>14030745.790000003</v>
      </c>
      <c r="F5" s="17">
        <f>+'เงินให้กู้ยืมระยะสั้น 2566'!EM5</f>
        <v>1776.57</v>
      </c>
      <c r="G5" s="17">
        <f>+'เงินให้กู้ยืมระยะสั้น 2566'!EN5</f>
        <v>0</v>
      </c>
      <c r="H5" s="17">
        <f>+'เงินให้กู้ยืมระยะสั้น 2566'!ER5</f>
        <v>0</v>
      </c>
      <c r="I5" s="17">
        <f>+'เงินให้กู้ยืมระยะสั้น 2566'!EQ5</f>
        <v>0</v>
      </c>
      <c r="J5" s="17">
        <f t="shared" ref="J5:J68" si="0">+C5+D5-E5+F5-G5-H5-I5</f>
        <v>46054756.169999994</v>
      </c>
    </row>
    <row r="6" spans="1:10">
      <c r="A6" s="14">
        <v>3</v>
      </c>
      <c r="B6" s="15" t="s">
        <v>75</v>
      </c>
      <c r="C6" s="16">
        <f>+'เงินให้กู้ยืมระยะสั้น 2566'!C6</f>
        <v>26303766.969999995</v>
      </c>
      <c r="D6" s="17">
        <f>+'เงินให้กู้ยืมระยะสั้น 2566'!EO6-'เงินให้กู้ยืมระยะสั้น 2566'!EP6</f>
        <v>2446835</v>
      </c>
      <c r="E6" s="17">
        <f>+'เงินให้กู้ยืมระยะสั้น 2566'!EL6</f>
        <v>9681031.1100000013</v>
      </c>
      <c r="F6" s="17">
        <f>+'เงินให้กู้ยืมระยะสั้น 2566'!EM6</f>
        <v>0</v>
      </c>
      <c r="G6" s="17">
        <f>+'เงินให้กู้ยืมระยะสั้น 2566'!EN6</f>
        <v>0</v>
      </c>
      <c r="H6" s="17">
        <f>+'เงินให้กู้ยืมระยะสั้น 2566'!ER6</f>
        <v>0</v>
      </c>
      <c r="I6" s="17">
        <f>+'เงินให้กู้ยืมระยะสั้น 2566'!EQ6</f>
        <v>0</v>
      </c>
      <c r="J6" s="17">
        <f t="shared" si="0"/>
        <v>19069570.859999992</v>
      </c>
    </row>
    <row r="7" spans="1:10">
      <c r="A7" s="14">
        <v>4</v>
      </c>
      <c r="B7" s="15" t="s">
        <v>74</v>
      </c>
      <c r="C7" s="16">
        <f>+'เงินให้กู้ยืมระยะสั้น 2566'!C7</f>
        <v>43418004.819999993</v>
      </c>
      <c r="D7" s="17">
        <f>+'เงินให้กู้ยืมระยะสั้น 2566'!EO7-'เงินให้กู้ยืมระยะสั้น 2566'!EP7</f>
        <v>8653350</v>
      </c>
      <c r="E7" s="17">
        <f>+'เงินให้กู้ยืมระยะสั้น 2566'!EL7</f>
        <v>15722780.310000006</v>
      </c>
      <c r="F7" s="17">
        <f>+'เงินให้กู้ยืมระยะสั้น 2566'!EM7</f>
        <v>0</v>
      </c>
      <c r="G7" s="17">
        <f>+'เงินให้กู้ยืมระยะสั้น 2566'!EN7</f>
        <v>5563.38</v>
      </c>
      <c r="H7" s="17">
        <f>+'เงินให้กู้ยืมระยะสั้น 2566'!ER7</f>
        <v>0</v>
      </c>
      <c r="I7" s="17">
        <f>+'เงินให้กู้ยืมระยะสั้น 2566'!EQ7</f>
        <v>0</v>
      </c>
      <c r="J7" s="17">
        <f t="shared" si="0"/>
        <v>36343011.129999988</v>
      </c>
    </row>
    <row r="8" spans="1:10">
      <c r="A8" s="14">
        <v>5</v>
      </c>
      <c r="B8" s="15" t="s">
        <v>73</v>
      </c>
      <c r="C8" s="16">
        <f>+'เงินให้กู้ยืมระยะสั้น 2566'!C8</f>
        <v>30965501.330000002</v>
      </c>
      <c r="D8" s="17">
        <f>+'เงินให้กู้ยืมระยะสั้น 2566'!EO8-'เงินให้กู้ยืมระยะสั้น 2566'!EP8</f>
        <v>11812710</v>
      </c>
      <c r="E8" s="17">
        <f>+'เงินให้กู้ยืมระยะสั้น 2566'!EL8</f>
        <v>16915695.160000004</v>
      </c>
      <c r="F8" s="17">
        <f>+'เงินให้กู้ยืมระยะสั้น 2566'!EM8</f>
        <v>0</v>
      </c>
      <c r="G8" s="17">
        <f>+'เงินให้กู้ยืมระยะสั้น 2566'!EN8</f>
        <v>0</v>
      </c>
      <c r="H8" s="17">
        <f>+'เงินให้กู้ยืมระยะสั้น 2566'!ER8</f>
        <v>0</v>
      </c>
      <c r="I8" s="17">
        <f>+'เงินให้กู้ยืมระยะสั้น 2566'!EQ8</f>
        <v>0</v>
      </c>
      <c r="J8" s="17">
        <f t="shared" si="0"/>
        <v>25862516.169999994</v>
      </c>
    </row>
    <row r="9" spans="1:10">
      <c r="A9" s="14">
        <v>6</v>
      </c>
      <c r="B9" s="15" t="s">
        <v>72</v>
      </c>
      <c r="C9" s="16">
        <f>+'เงินให้กู้ยืมระยะสั้น 2566'!C9</f>
        <v>40299656.180000007</v>
      </c>
      <c r="D9" s="17">
        <f>+'เงินให้กู้ยืมระยะสั้น 2566'!EO9-'เงินให้กู้ยืมระยะสั้น 2566'!EP9</f>
        <v>8566495</v>
      </c>
      <c r="E9" s="17">
        <f>+'เงินให้กู้ยืมระยะสั้น 2566'!EL9</f>
        <v>16856081.740000002</v>
      </c>
      <c r="F9" s="17">
        <f>+'เงินให้กู้ยืมระยะสั้น 2566'!EM9</f>
        <v>0</v>
      </c>
      <c r="G9" s="17">
        <f>+'เงินให้กู้ยืมระยะสั้น 2566'!EN9</f>
        <v>0</v>
      </c>
      <c r="H9" s="17">
        <f>+'เงินให้กู้ยืมระยะสั้น 2566'!ER9</f>
        <v>0</v>
      </c>
      <c r="I9" s="17">
        <f>+'เงินให้กู้ยืมระยะสั้น 2566'!EQ9</f>
        <v>34564</v>
      </c>
      <c r="J9" s="17">
        <f t="shared" si="0"/>
        <v>31975505.440000005</v>
      </c>
    </row>
    <row r="10" spans="1:10">
      <c r="A10" s="14">
        <v>7</v>
      </c>
      <c r="B10" s="15" t="s">
        <v>71</v>
      </c>
      <c r="C10" s="16">
        <f>+'เงินให้กู้ยืมระยะสั้น 2566'!C10</f>
        <v>21511704.550000001</v>
      </c>
      <c r="D10" s="17">
        <f>+'เงินให้กู้ยืมระยะสั้น 2566'!EO10-'เงินให้กู้ยืมระยะสั้น 2566'!EP10</f>
        <v>2282250</v>
      </c>
      <c r="E10" s="17">
        <f>+'เงินให้กู้ยืมระยะสั้น 2566'!EL10</f>
        <v>4750464.0000000009</v>
      </c>
      <c r="F10" s="17">
        <f>+'เงินให้กู้ยืมระยะสั้น 2566'!EM10</f>
        <v>0</v>
      </c>
      <c r="G10" s="17">
        <f>+'เงินให้กู้ยืมระยะสั้น 2566'!EN10</f>
        <v>0</v>
      </c>
      <c r="H10" s="17">
        <f>+'เงินให้กู้ยืมระยะสั้น 2566'!ER10</f>
        <v>0</v>
      </c>
      <c r="I10" s="17">
        <f>+'เงินให้กู้ยืมระยะสั้น 2566'!EQ10</f>
        <v>0</v>
      </c>
      <c r="J10" s="17">
        <f t="shared" si="0"/>
        <v>19043490.550000001</v>
      </c>
    </row>
    <row r="11" spans="1:10">
      <c r="A11" s="14">
        <v>8</v>
      </c>
      <c r="B11" s="15" t="s">
        <v>70</v>
      </c>
      <c r="C11" s="16">
        <f>+'เงินให้กู้ยืมระยะสั้น 2566'!C11</f>
        <v>55327452.320000008</v>
      </c>
      <c r="D11" s="17">
        <f>+'เงินให้กู้ยืมระยะสั้น 2566'!EO11-'เงินให้กู้ยืมระยะสั้น 2566'!EP11</f>
        <v>6220000</v>
      </c>
      <c r="E11" s="17">
        <f>+'เงินให้กู้ยืมระยะสั้น 2566'!EL11</f>
        <v>18171304.460000001</v>
      </c>
      <c r="F11" s="17">
        <f>+'เงินให้กู้ยืมระยะสั้น 2566'!EM11</f>
        <v>45</v>
      </c>
      <c r="G11" s="17">
        <f>+'เงินให้กู้ยืมระยะสั้น 2566'!EN11</f>
        <v>209.7</v>
      </c>
      <c r="H11" s="17">
        <f>+'เงินให้กู้ยืมระยะสั้น 2566'!ER11</f>
        <v>0</v>
      </c>
      <c r="I11" s="17">
        <f>+'เงินให้กู้ยืมระยะสั้น 2566'!EQ11</f>
        <v>0</v>
      </c>
      <c r="J11" s="17">
        <f t="shared" si="0"/>
        <v>43375983.160000004</v>
      </c>
    </row>
    <row r="12" spans="1:10">
      <c r="A12" s="14">
        <v>9</v>
      </c>
      <c r="B12" s="15" t="s">
        <v>69</v>
      </c>
      <c r="C12" s="16">
        <f>+'เงินให้กู้ยืมระยะสั้น 2566'!C12</f>
        <v>40477778.679999992</v>
      </c>
      <c r="D12" s="17">
        <f>+'เงินให้กู้ยืมระยะสั้น 2566'!EO12-'เงินให้กู้ยืมระยะสั้น 2566'!EP12</f>
        <v>10733000</v>
      </c>
      <c r="E12" s="17">
        <f>+'เงินให้กู้ยืมระยะสั้น 2566'!EL12</f>
        <v>19802478.310000002</v>
      </c>
      <c r="F12" s="17">
        <f>+'เงินให้กู้ยืมระยะสั้น 2566'!EM12</f>
        <v>0</v>
      </c>
      <c r="G12" s="17">
        <f>+'เงินให้กู้ยืมระยะสั้น 2566'!EN12</f>
        <v>0</v>
      </c>
      <c r="H12" s="17">
        <f>+'เงินให้กู้ยืมระยะสั้น 2566'!ER12</f>
        <v>0</v>
      </c>
      <c r="I12" s="17">
        <f>+'เงินให้กู้ยืมระยะสั้น 2566'!EQ12</f>
        <v>20741.259999999998</v>
      </c>
      <c r="J12" s="17">
        <f t="shared" si="0"/>
        <v>31387559.109999988</v>
      </c>
    </row>
    <row r="13" spans="1:10">
      <c r="A13" s="14">
        <v>10</v>
      </c>
      <c r="B13" s="15" t="s">
        <v>68</v>
      </c>
      <c r="C13" s="16">
        <f>+'เงินให้กู้ยืมระยะสั้น 2566'!C13</f>
        <v>36316352.940000005</v>
      </c>
      <c r="D13" s="17">
        <f>+'เงินให้กู้ยืมระยะสั้น 2566'!EO13-'เงินให้กู้ยืมระยะสั้น 2566'!EP13</f>
        <v>6880425</v>
      </c>
      <c r="E13" s="17">
        <f>+'เงินให้กู้ยืมระยะสั้น 2566'!EL13</f>
        <v>18771381.840000004</v>
      </c>
      <c r="F13" s="17">
        <f>+'เงินให้กู้ยืมระยะสั้น 2566'!EM13</f>
        <v>4974.08</v>
      </c>
      <c r="G13" s="17">
        <f>+'เงินให้กู้ยืมระยะสั้น 2566'!EN13</f>
        <v>4098.22</v>
      </c>
      <c r="H13" s="17">
        <f>+'เงินให้กู้ยืมระยะสั้น 2566'!ER13</f>
        <v>0</v>
      </c>
      <c r="I13" s="17">
        <f>+'เงินให้กู้ยืมระยะสั้น 2566'!EQ13</f>
        <v>0</v>
      </c>
      <c r="J13" s="17">
        <f t="shared" si="0"/>
        <v>24426271.960000001</v>
      </c>
    </row>
    <row r="14" spans="1:10">
      <c r="A14" s="14">
        <v>11</v>
      </c>
      <c r="B14" s="15" t="s">
        <v>67</v>
      </c>
      <c r="C14" s="16">
        <f>+'เงินให้กู้ยืมระยะสั้น 2566'!C14</f>
        <v>21459246.66</v>
      </c>
      <c r="D14" s="17">
        <f>+'เงินให้กู้ยืมระยะสั้น 2566'!EO14-'เงินให้กู้ยืมระยะสั้น 2566'!EP14</f>
        <v>8199980</v>
      </c>
      <c r="E14" s="17">
        <f>+'เงินให้กู้ยืมระยะสั้น 2566'!EL14</f>
        <v>13981347.619999999</v>
      </c>
      <c r="F14" s="17">
        <f>+'เงินให้กู้ยืมระยะสั้น 2566'!EM14</f>
        <v>0</v>
      </c>
      <c r="G14" s="17">
        <f>+'เงินให้กู้ยืมระยะสั้น 2566'!EN14</f>
        <v>0</v>
      </c>
      <c r="H14" s="17">
        <f>+'เงินให้กู้ยืมระยะสั้น 2566'!ER14</f>
        <v>0</v>
      </c>
      <c r="I14" s="17">
        <f>+'เงินให้กู้ยืมระยะสั้น 2566'!EQ14</f>
        <v>0</v>
      </c>
      <c r="J14" s="17">
        <f t="shared" si="0"/>
        <v>15677879.040000001</v>
      </c>
    </row>
    <row r="15" spans="1:10">
      <c r="A15" s="14">
        <v>12</v>
      </c>
      <c r="B15" s="15" t="s">
        <v>66</v>
      </c>
      <c r="C15" s="16">
        <f>+'เงินให้กู้ยืมระยะสั้น 2566'!C15</f>
        <v>36598763.660000004</v>
      </c>
      <c r="D15" s="17">
        <f>+'เงินให้กู้ยืมระยะสั้น 2566'!EO15-'เงินให้กู้ยืมระยะสั้น 2566'!EP15</f>
        <v>5099233</v>
      </c>
      <c r="E15" s="17">
        <f>+'เงินให้กู้ยืมระยะสั้น 2566'!EL15</f>
        <v>15488078.470000001</v>
      </c>
      <c r="F15" s="17">
        <f>+'เงินให้กู้ยืมระยะสั้น 2566'!EM15</f>
        <v>0</v>
      </c>
      <c r="G15" s="17">
        <f>+'เงินให้กู้ยืมระยะสั้น 2566'!EN15</f>
        <v>0</v>
      </c>
      <c r="H15" s="17">
        <f>+'เงินให้กู้ยืมระยะสั้น 2566'!ER15</f>
        <v>0</v>
      </c>
      <c r="I15" s="17">
        <f>+'เงินให้กู้ยืมระยะสั้น 2566'!EQ15</f>
        <v>0</v>
      </c>
      <c r="J15" s="17">
        <f t="shared" si="0"/>
        <v>26209918.190000005</v>
      </c>
    </row>
    <row r="16" spans="1:10">
      <c r="A16" s="14">
        <v>13</v>
      </c>
      <c r="B16" s="15" t="s">
        <v>65</v>
      </c>
      <c r="C16" s="16">
        <f>+'เงินให้กู้ยืมระยะสั้น 2566'!C16</f>
        <v>35025012.159999996</v>
      </c>
      <c r="D16" s="17">
        <f>+'เงินให้กู้ยืมระยะสั้น 2566'!EO16-'เงินให้กู้ยืมระยะสั้น 2566'!EP16</f>
        <v>4400000</v>
      </c>
      <c r="E16" s="17">
        <f>+'เงินให้กู้ยืมระยะสั้น 2566'!EL16</f>
        <v>16943800.580000002</v>
      </c>
      <c r="F16" s="17">
        <f>+'เงินให้กู้ยืมระยะสั้น 2566'!EM16</f>
        <v>0</v>
      </c>
      <c r="G16" s="17">
        <f>+'เงินให้กู้ยืมระยะสั้น 2566'!EN16</f>
        <v>0</v>
      </c>
      <c r="H16" s="17">
        <f>+'เงินให้กู้ยืมระยะสั้น 2566'!ER16</f>
        <v>0</v>
      </c>
      <c r="I16" s="17">
        <f>+'เงินให้กู้ยืมระยะสั้น 2566'!EQ16</f>
        <v>0</v>
      </c>
      <c r="J16" s="17">
        <f t="shared" si="0"/>
        <v>22481211.579999994</v>
      </c>
    </row>
    <row r="17" spans="1:10">
      <c r="A17" s="14">
        <v>14</v>
      </c>
      <c r="B17" s="15" t="s">
        <v>64</v>
      </c>
      <c r="C17" s="16">
        <f>+'เงินให้กู้ยืมระยะสั้น 2566'!C17</f>
        <v>47142362.88000001</v>
      </c>
      <c r="D17" s="17">
        <f>+'เงินให้กู้ยืมระยะสั้น 2566'!EO17-'เงินให้กู้ยืมระยะสั้น 2566'!EP17</f>
        <v>6575400</v>
      </c>
      <c r="E17" s="17">
        <f>+'เงินให้กู้ยืมระยะสั้น 2566'!EL17</f>
        <v>20163174.630000003</v>
      </c>
      <c r="F17" s="17">
        <f>+'เงินให้กู้ยืมระยะสั้น 2566'!EM17</f>
        <v>0</v>
      </c>
      <c r="G17" s="17">
        <f>+'เงินให้กู้ยืมระยะสั้น 2566'!EN17</f>
        <v>0</v>
      </c>
      <c r="H17" s="17">
        <f>+'เงินให้กู้ยืมระยะสั้น 2566'!ER17</f>
        <v>0</v>
      </c>
      <c r="I17" s="17">
        <f>+'เงินให้กู้ยืมระยะสั้น 2566'!EQ17</f>
        <v>0</v>
      </c>
      <c r="J17" s="17">
        <f t="shared" si="0"/>
        <v>33554588.250000007</v>
      </c>
    </row>
    <row r="18" spans="1:10">
      <c r="A18" s="14">
        <v>15</v>
      </c>
      <c r="B18" s="15" t="s">
        <v>63</v>
      </c>
      <c r="C18" s="16">
        <f>+'เงินให้กู้ยืมระยะสั้น 2566'!C18</f>
        <v>34536188.989999995</v>
      </c>
      <c r="D18" s="17">
        <f>+'เงินให้กู้ยืมระยะสั้น 2566'!EO18-'เงินให้กู้ยืมระยะสั้น 2566'!EP18</f>
        <v>8059985</v>
      </c>
      <c r="E18" s="17">
        <f>+'เงินให้กู้ยืมระยะสั้น 2566'!EL18</f>
        <v>10215518.790000001</v>
      </c>
      <c r="F18" s="17">
        <f>+'เงินให้กู้ยืมระยะสั้น 2566'!EM18</f>
        <v>0</v>
      </c>
      <c r="G18" s="17">
        <f>+'เงินให้กู้ยืมระยะสั้น 2566'!EN18</f>
        <v>0</v>
      </c>
      <c r="H18" s="17">
        <f>+'เงินให้กู้ยืมระยะสั้น 2566'!ER18</f>
        <v>0</v>
      </c>
      <c r="I18" s="17">
        <f>+'เงินให้กู้ยืมระยะสั้น 2566'!EQ18</f>
        <v>0</v>
      </c>
      <c r="J18" s="17">
        <f t="shared" si="0"/>
        <v>32380655.199999996</v>
      </c>
    </row>
    <row r="19" spans="1:10">
      <c r="A19" s="14">
        <v>16</v>
      </c>
      <c r="B19" s="15" t="s">
        <v>62</v>
      </c>
      <c r="C19" s="16">
        <f>+'เงินให้กู้ยืมระยะสั้น 2566'!C19</f>
        <v>29084507.009999998</v>
      </c>
      <c r="D19" s="17">
        <f>+'เงินให้กู้ยืมระยะสั้น 2566'!EO19-'เงินให้กู้ยืมระยะสั้น 2566'!EP19</f>
        <v>5179400</v>
      </c>
      <c r="E19" s="17">
        <f>+'เงินให้กู้ยืมระยะสั้น 2566'!EL19</f>
        <v>6034481.1800000006</v>
      </c>
      <c r="F19" s="17">
        <f>+'เงินให้กู้ยืมระยะสั้น 2566'!EM19</f>
        <v>0</v>
      </c>
      <c r="G19" s="17">
        <f>+'เงินให้กู้ยืมระยะสั้น 2566'!EN19</f>
        <v>0</v>
      </c>
      <c r="H19" s="17">
        <f>+'เงินให้กู้ยืมระยะสั้น 2566'!ER19</f>
        <v>0</v>
      </c>
      <c r="I19" s="17">
        <f>+'เงินให้กู้ยืมระยะสั้น 2566'!EQ19</f>
        <v>0</v>
      </c>
      <c r="J19" s="17">
        <f t="shared" si="0"/>
        <v>28229425.829999998</v>
      </c>
    </row>
    <row r="20" spans="1:10">
      <c r="A20" s="14">
        <v>17</v>
      </c>
      <c r="B20" s="15" t="s">
        <v>61</v>
      </c>
      <c r="C20" s="16">
        <f>+'เงินให้กู้ยืมระยะสั้น 2566'!C20</f>
        <v>20526465.800000001</v>
      </c>
      <c r="D20" s="17">
        <f>+'เงินให้กู้ยืมระยะสั้น 2566'!EO20-'เงินให้กู้ยืมระยะสั้น 2566'!EP20</f>
        <v>12208084</v>
      </c>
      <c r="E20" s="17">
        <f>+'เงินให้กู้ยืมระยะสั้น 2566'!EL20</f>
        <v>15844757.270000001</v>
      </c>
      <c r="F20" s="17">
        <f>+'เงินให้กู้ยืมระยะสั้น 2566'!EM20</f>
        <v>0</v>
      </c>
      <c r="G20" s="17">
        <f>+'เงินให้กู้ยืมระยะสั้น 2566'!EN20</f>
        <v>0</v>
      </c>
      <c r="H20" s="17">
        <f>+'เงินให้กู้ยืมระยะสั้น 2566'!ER20</f>
        <v>0</v>
      </c>
      <c r="I20" s="17">
        <f>+'เงินให้กู้ยืมระยะสั้น 2566'!EQ20</f>
        <v>8855.25</v>
      </c>
      <c r="J20" s="17">
        <f t="shared" si="0"/>
        <v>16880937.280000001</v>
      </c>
    </row>
    <row r="21" spans="1:10">
      <c r="A21" s="14">
        <v>18</v>
      </c>
      <c r="B21" s="15" t="s">
        <v>60</v>
      </c>
      <c r="C21" s="16">
        <f>+'เงินให้กู้ยืมระยะสั้น 2566'!C21</f>
        <v>56310550.43</v>
      </c>
      <c r="D21" s="17">
        <f>+'เงินให้กู้ยืมระยะสั้น 2566'!EO21-'เงินให้กู้ยืมระยะสั้น 2566'!EP21</f>
        <v>14250820</v>
      </c>
      <c r="E21" s="17">
        <f>+'เงินให้กู้ยืมระยะสั้น 2566'!EL21</f>
        <v>30804904.320000004</v>
      </c>
      <c r="F21" s="17">
        <f>+'เงินให้กู้ยืมระยะสั้น 2566'!EM21</f>
        <v>0</v>
      </c>
      <c r="G21" s="17">
        <f>+'เงินให้กู้ยืมระยะสั้น 2566'!EN21</f>
        <v>0</v>
      </c>
      <c r="H21" s="17">
        <f>+'เงินให้กู้ยืมระยะสั้น 2566'!ER21</f>
        <v>0</v>
      </c>
      <c r="I21" s="17">
        <f>+'เงินให้กู้ยืมระยะสั้น 2566'!EQ21</f>
        <v>411189</v>
      </c>
      <c r="J21" s="17">
        <f t="shared" si="0"/>
        <v>39345277.109999999</v>
      </c>
    </row>
    <row r="22" spans="1:10">
      <c r="A22" s="14">
        <v>19</v>
      </c>
      <c r="B22" s="15" t="s">
        <v>59</v>
      </c>
      <c r="C22" s="16">
        <f>+'เงินให้กู้ยืมระยะสั้น 2566'!C22</f>
        <v>74224992.000000015</v>
      </c>
      <c r="D22" s="17">
        <f>+'เงินให้กู้ยืมระยะสั้น 2566'!EO22-'เงินให้กู้ยืมระยะสั้น 2566'!EP22</f>
        <v>11692000</v>
      </c>
      <c r="E22" s="17">
        <f>+'เงินให้กู้ยืมระยะสั้น 2566'!EL22</f>
        <v>46890465.690000005</v>
      </c>
      <c r="F22" s="17">
        <f>+'เงินให้กู้ยืมระยะสั้น 2566'!EM22</f>
        <v>0</v>
      </c>
      <c r="G22" s="17">
        <f>+'เงินให้กู้ยืมระยะสั้น 2566'!EN22</f>
        <v>0</v>
      </c>
      <c r="H22" s="17">
        <f>+'เงินให้กู้ยืมระยะสั้น 2566'!ER22</f>
        <v>0</v>
      </c>
      <c r="I22" s="17">
        <f>+'เงินให้กู้ยืมระยะสั้น 2566'!EQ22</f>
        <v>0</v>
      </c>
      <c r="J22" s="17">
        <f t="shared" si="0"/>
        <v>39026526.31000001</v>
      </c>
    </row>
    <row r="23" spans="1:10">
      <c r="A23" s="14">
        <v>20</v>
      </c>
      <c r="B23" s="15" t="s">
        <v>58</v>
      </c>
      <c r="C23" s="16">
        <f>+'เงินให้กู้ยืมระยะสั้น 2566'!C23</f>
        <v>71882309.139999986</v>
      </c>
      <c r="D23" s="17">
        <f>+'เงินให้กู้ยืมระยะสั้น 2566'!EO23-'เงินให้กู้ยืมระยะสั้น 2566'!EP23</f>
        <v>14050000</v>
      </c>
      <c r="E23" s="17">
        <f>+'เงินให้กู้ยืมระยะสั้น 2566'!EL23</f>
        <v>45988596.290000007</v>
      </c>
      <c r="F23" s="17">
        <f>+'เงินให้กู้ยืมระยะสั้น 2566'!EM23</f>
        <v>0</v>
      </c>
      <c r="G23" s="17">
        <f>+'เงินให้กู้ยืมระยะสั้น 2566'!EN23</f>
        <v>0</v>
      </c>
      <c r="H23" s="17">
        <f>+'เงินให้กู้ยืมระยะสั้น 2566'!ER23</f>
        <v>0</v>
      </c>
      <c r="I23" s="17">
        <f>+'เงินให้กู้ยืมระยะสั้น 2566'!EQ23</f>
        <v>0</v>
      </c>
      <c r="J23" s="17">
        <f t="shared" si="0"/>
        <v>39943712.849999979</v>
      </c>
    </row>
    <row r="24" spans="1:10">
      <c r="A24" s="14">
        <v>21</v>
      </c>
      <c r="B24" s="15" t="s">
        <v>57</v>
      </c>
      <c r="C24" s="16">
        <f>+'เงินให้กู้ยืมระยะสั้น 2566'!C24</f>
        <v>68956973.450000003</v>
      </c>
      <c r="D24" s="17">
        <f>+'เงินให้กู้ยืมระยะสั้น 2566'!EO24-'เงินให้กู้ยืมระยะสั้น 2566'!EP24</f>
        <v>9306020</v>
      </c>
      <c r="E24" s="17">
        <f>+'เงินให้กู้ยืมระยะสั้น 2566'!EL24</f>
        <v>37550309.079999998</v>
      </c>
      <c r="F24" s="17">
        <f>+'เงินให้กู้ยืมระยะสั้น 2566'!EM24</f>
        <v>0</v>
      </c>
      <c r="G24" s="17">
        <f>+'เงินให้กู้ยืมระยะสั้น 2566'!EN24</f>
        <v>0</v>
      </c>
      <c r="H24" s="17">
        <f>+'เงินให้กู้ยืมระยะสั้น 2566'!ER24</f>
        <v>0</v>
      </c>
      <c r="I24" s="17">
        <f>+'เงินให้กู้ยืมระยะสั้น 2566'!EQ24</f>
        <v>0</v>
      </c>
      <c r="J24" s="17">
        <f t="shared" si="0"/>
        <v>40712684.370000005</v>
      </c>
    </row>
    <row r="25" spans="1:10">
      <c r="A25" s="14">
        <v>22</v>
      </c>
      <c r="B25" s="15" t="s">
        <v>56</v>
      </c>
      <c r="C25" s="16">
        <f>+'เงินให้กู้ยืมระยะสั้น 2566'!C25</f>
        <v>73331765.670000002</v>
      </c>
      <c r="D25" s="17">
        <f>+'เงินให้กู้ยืมระยะสั้น 2566'!EO25-'เงินให้กู้ยืมระยะสั้น 2566'!EP25</f>
        <v>8085070</v>
      </c>
      <c r="E25" s="17">
        <f>+'เงินให้กู้ยืมระยะสั้น 2566'!EL25</f>
        <v>29694105.839999996</v>
      </c>
      <c r="F25" s="17">
        <f>+'เงินให้กู้ยืมระยะสั้น 2566'!EM25</f>
        <v>0</v>
      </c>
      <c r="G25" s="17">
        <f>+'เงินให้กู้ยืมระยะสั้น 2566'!EN25</f>
        <v>0</v>
      </c>
      <c r="H25" s="17">
        <f>+'เงินให้กู้ยืมระยะสั้น 2566'!ER25</f>
        <v>0</v>
      </c>
      <c r="I25" s="17">
        <f>+'เงินให้กู้ยืมระยะสั้น 2566'!EQ25</f>
        <v>0</v>
      </c>
      <c r="J25" s="17">
        <f t="shared" si="0"/>
        <v>51722729.830000006</v>
      </c>
    </row>
    <row r="26" spans="1:10">
      <c r="A26" s="14">
        <v>23</v>
      </c>
      <c r="B26" s="15" t="s">
        <v>55</v>
      </c>
      <c r="C26" s="16">
        <f>+'เงินให้กู้ยืมระยะสั้น 2566'!C26</f>
        <v>31808110.700000003</v>
      </c>
      <c r="D26" s="17">
        <f>+'เงินให้กู้ยืมระยะสั้น 2566'!EO26-'เงินให้กู้ยืมระยะสั้น 2566'!EP26</f>
        <v>10213000</v>
      </c>
      <c r="E26" s="17">
        <f>+'เงินให้กู้ยืมระยะสั้น 2566'!EL26</f>
        <v>16609991.110000003</v>
      </c>
      <c r="F26" s="17">
        <f>+'เงินให้กู้ยืมระยะสั้น 2566'!EM26</f>
        <v>0</v>
      </c>
      <c r="G26" s="17">
        <f>+'เงินให้กู้ยืมระยะสั้น 2566'!EN26</f>
        <v>0</v>
      </c>
      <c r="H26" s="17">
        <f>+'เงินให้กู้ยืมระยะสั้น 2566'!ER26</f>
        <v>0</v>
      </c>
      <c r="I26" s="17">
        <f>+'เงินให้กู้ยืมระยะสั้น 2566'!EQ26</f>
        <v>0</v>
      </c>
      <c r="J26" s="17">
        <f t="shared" si="0"/>
        <v>25411119.59</v>
      </c>
    </row>
    <row r="27" spans="1:10">
      <c r="A27" s="14">
        <v>24</v>
      </c>
      <c r="B27" s="15" t="s">
        <v>54</v>
      </c>
      <c r="C27" s="16">
        <f>+'เงินให้กู้ยืมระยะสั้น 2566'!C27</f>
        <v>31096130.690000001</v>
      </c>
      <c r="D27" s="17">
        <f>+'เงินให้กู้ยืมระยะสั้น 2566'!EO27-'เงินให้กู้ยืมระยะสั้น 2566'!EP27</f>
        <v>15218350</v>
      </c>
      <c r="E27" s="17">
        <f>+'เงินให้กู้ยืมระยะสั้น 2566'!EL27</f>
        <v>25511968.520000003</v>
      </c>
      <c r="F27" s="17">
        <f>+'เงินให้กู้ยืมระยะสั้น 2566'!EM27</f>
        <v>0</v>
      </c>
      <c r="G27" s="17">
        <f>+'เงินให้กู้ยืมระยะสั้น 2566'!EN27</f>
        <v>0</v>
      </c>
      <c r="H27" s="17">
        <f>+'เงินให้กู้ยืมระยะสั้น 2566'!ER27</f>
        <v>42424</v>
      </c>
      <c r="I27" s="17">
        <f>+'เงินให้กู้ยืมระยะสั้น 2566'!EQ27</f>
        <v>0</v>
      </c>
      <c r="J27" s="17">
        <f t="shared" si="0"/>
        <v>20760088.169999994</v>
      </c>
    </row>
    <row r="28" spans="1:10">
      <c r="A28" s="14">
        <v>25</v>
      </c>
      <c r="B28" s="15" t="s">
        <v>53</v>
      </c>
      <c r="C28" s="16">
        <f>+'เงินให้กู้ยืมระยะสั้น 2566'!C28</f>
        <v>38400522.090000004</v>
      </c>
      <c r="D28" s="17">
        <f>+'เงินให้กู้ยืมระยะสั้น 2566'!EO28-'เงินให้กู้ยืมระยะสั้น 2566'!EP28</f>
        <v>5274450</v>
      </c>
      <c r="E28" s="17">
        <f>+'เงินให้กู้ยืมระยะสั้น 2566'!EL28</f>
        <v>13304008.280000003</v>
      </c>
      <c r="F28" s="17">
        <f>+'เงินให้กู้ยืมระยะสั้น 2566'!EM28</f>
        <v>0</v>
      </c>
      <c r="G28" s="17">
        <f>+'เงินให้กู้ยืมระยะสั้น 2566'!EN28</f>
        <v>0</v>
      </c>
      <c r="H28" s="17">
        <f>+'เงินให้กู้ยืมระยะสั้น 2566'!ER28</f>
        <v>0</v>
      </c>
      <c r="I28" s="17">
        <f>+'เงินให้กู้ยืมระยะสั้น 2566'!EQ28</f>
        <v>167624</v>
      </c>
      <c r="J28" s="17">
        <f t="shared" si="0"/>
        <v>30203339.810000002</v>
      </c>
    </row>
    <row r="29" spans="1:10">
      <c r="A29" s="14">
        <v>26</v>
      </c>
      <c r="B29" s="15" t="s">
        <v>52</v>
      </c>
      <c r="C29" s="16">
        <f>+'เงินให้กู้ยืมระยะสั้น 2566'!C29</f>
        <v>41530965.615999997</v>
      </c>
      <c r="D29" s="17">
        <f>+'เงินให้กู้ยืมระยะสั้น 2566'!EO29-'เงินให้กู้ยืมระยะสั้น 2566'!EP29</f>
        <v>7486450</v>
      </c>
      <c r="E29" s="17">
        <f>+'เงินให้กู้ยืมระยะสั้น 2566'!EL29</f>
        <v>17244138.819999997</v>
      </c>
      <c r="F29" s="17">
        <f>+'เงินให้กู้ยืมระยะสั้น 2566'!EM29</f>
        <v>0</v>
      </c>
      <c r="G29" s="17">
        <f>+'เงินให้กู้ยืมระยะสั้น 2566'!EN29</f>
        <v>0</v>
      </c>
      <c r="H29" s="17">
        <f>+'เงินให้กู้ยืมระยะสั้น 2566'!ER29</f>
        <v>0</v>
      </c>
      <c r="I29" s="17">
        <f>+'เงินให้กู้ยืมระยะสั้น 2566'!EQ29</f>
        <v>0</v>
      </c>
      <c r="J29" s="17">
        <f t="shared" si="0"/>
        <v>31773276.796</v>
      </c>
    </row>
    <row r="30" spans="1:10">
      <c r="A30" s="14">
        <v>27</v>
      </c>
      <c r="B30" s="15" t="s">
        <v>51</v>
      </c>
      <c r="C30" s="16">
        <f>+'เงินให้กู้ยืมระยะสั้น 2566'!C30</f>
        <v>61574202.689999998</v>
      </c>
      <c r="D30" s="17">
        <f>+'เงินให้กู้ยืมระยะสั้น 2566'!EO30-'เงินให้กู้ยืมระยะสั้น 2566'!EP30</f>
        <v>8610357</v>
      </c>
      <c r="E30" s="17">
        <f>+'เงินให้กู้ยืมระยะสั้น 2566'!EL30</f>
        <v>29353410.579999994</v>
      </c>
      <c r="F30" s="17">
        <f>+'เงินให้กู้ยืมระยะสั้น 2566'!EM30</f>
        <v>0</v>
      </c>
      <c r="G30" s="17">
        <f>+'เงินให้กู้ยืมระยะสั้น 2566'!EN30</f>
        <v>391857.7</v>
      </c>
      <c r="H30" s="17">
        <f>+'เงินให้กู้ยืมระยะสั้น 2566'!ER30</f>
        <v>0</v>
      </c>
      <c r="I30" s="17">
        <f>+'เงินให้กู้ยืมระยะสั้น 2566'!EQ30</f>
        <v>0</v>
      </c>
      <c r="J30" s="17">
        <f t="shared" si="0"/>
        <v>40439291.409999996</v>
      </c>
    </row>
    <row r="31" spans="1:10">
      <c r="A31" s="14">
        <v>28</v>
      </c>
      <c r="B31" s="15" t="s">
        <v>50</v>
      </c>
      <c r="C31" s="16">
        <f>+'เงินให้กู้ยืมระยะสั้น 2566'!C31</f>
        <v>68530365.74000001</v>
      </c>
      <c r="D31" s="17">
        <f>+'เงินให้กู้ยืมระยะสั้น 2566'!EO31-'เงินให้กู้ยืมระยะสั้น 2566'!EP31</f>
        <v>9049630</v>
      </c>
      <c r="E31" s="17">
        <f>+'เงินให้กู้ยืมระยะสั้น 2566'!EL31</f>
        <v>30077301.330000002</v>
      </c>
      <c r="F31" s="17">
        <f>+'เงินให้กู้ยืมระยะสั้น 2566'!EM31</f>
        <v>0</v>
      </c>
      <c r="G31" s="17">
        <f>+'เงินให้กู้ยืมระยะสั้น 2566'!EN31</f>
        <v>0</v>
      </c>
      <c r="H31" s="17">
        <f>+'เงินให้กู้ยืมระยะสั้น 2566'!ER31</f>
        <v>61505.760000000002</v>
      </c>
      <c r="I31" s="17">
        <f>+'เงินให้กู้ยืมระยะสั้น 2566'!EQ31</f>
        <v>84667.4</v>
      </c>
      <c r="J31" s="17">
        <f t="shared" si="0"/>
        <v>47356521.250000015</v>
      </c>
    </row>
    <row r="32" spans="1:10">
      <c r="A32" s="14">
        <v>29</v>
      </c>
      <c r="B32" s="15" t="s">
        <v>49</v>
      </c>
      <c r="C32" s="16">
        <f>+'เงินให้กู้ยืมระยะสั้น 2566'!C32</f>
        <v>68117968.879999995</v>
      </c>
      <c r="D32" s="17">
        <f>+'เงินให้กู้ยืมระยะสั้น 2566'!EO32-'เงินให้กู้ยืมระยะสั้น 2566'!EP32</f>
        <v>4929184</v>
      </c>
      <c r="E32" s="17">
        <f>+'เงินให้กู้ยืมระยะสั้น 2566'!EL32</f>
        <v>22588987.809999999</v>
      </c>
      <c r="F32" s="17">
        <f>+'เงินให้กู้ยืมระยะสั้น 2566'!EM32</f>
        <v>0</v>
      </c>
      <c r="G32" s="17">
        <f>+'เงินให้กู้ยืมระยะสั้น 2566'!EN32</f>
        <v>15346</v>
      </c>
      <c r="H32" s="17">
        <f>+'เงินให้กู้ยืมระยะสั้น 2566'!ER32</f>
        <v>697650</v>
      </c>
      <c r="I32" s="17">
        <f>+'เงินให้กู้ยืมระยะสั้น 2566'!EQ32</f>
        <v>359359</v>
      </c>
      <c r="J32" s="17">
        <f t="shared" si="0"/>
        <v>49385810.069999993</v>
      </c>
    </row>
    <row r="33" spans="1:10">
      <c r="A33" s="14">
        <v>30</v>
      </c>
      <c r="B33" s="15" t="s">
        <v>48</v>
      </c>
      <c r="C33" s="16">
        <f>+'เงินให้กู้ยืมระยะสั้น 2566'!C33</f>
        <v>49268835.480000004</v>
      </c>
      <c r="D33" s="17">
        <f>+'เงินให้กู้ยืมระยะสั้น 2566'!EO33-'เงินให้กู้ยืมระยะสั้น 2566'!EP33</f>
        <v>7640000</v>
      </c>
      <c r="E33" s="17">
        <f>+'เงินให้กู้ยืมระยะสั้น 2566'!EL33</f>
        <v>18912425.5</v>
      </c>
      <c r="F33" s="17">
        <f>+'เงินให้กู้ยืมระยะสั้น 2566'!EM33</f>
        <v>0</v>
      </c>
      <c r="G33" s="17">
        <f>+'เงินให้กู้ยืมระยะสั้น 2566'!EN33</f>
        <v>0</v>
      </c>
      <c r="H33" s="17">
        <f>+'เงินให้กู้ยืมระยะสั้น 2566'!ER33</f>
        <v>0</v>
      </c>
      <c r="I33" s="17">
        <f>+'เงินให้กู้ยืมระยะสั้น 2566'!EQ33</f>
        <v>0</v>
      </c>
      <c r="J33" s="17">
        <f t="shared" si="0"/>
        <v>37996409.980000004</v>
      </c>
    </row>
    <row r="34" spans="1:10">
      <c r="A34" s="14">
        <v>31</v>
      </c>
      <c r="B34" s="15" t="s">
        <v>47</v>
      </c>
      <c r="C34" s="16">
        <f>+'เงินให้กู้ยืมระยะสั้น 2566'!C34</f>
        <v>44142729</v>
      </c>
      <c r="D34" s="17">
        <f>+'เงินให้กู้ยืมระยะสั้น 2566'!EO34-'เงินให้กู้ยืมระยะสั้น 2566'!EP34</f>
        <v>13116200</v>
      </c>
      <c r="E34" s="17">
        <f>+'เงินให้กู้ยืมระยะสั้น 2566'!EL34</f>
        <v>23837427</v>
      </c>
      <c r="F34" s="17">
        <f>+'เงินให้กู้ยืมระยะสั้น 2566'!EM34</f>
        <v>0</v>
      </c>
      <c r="G34" s="17">
        <f>+'เงินให้กู้ยืมระยะสั้น 2566'!EN34</f>
        <v>819</v>
      </c>
      <c r="H34" s="17">
        <f>+'เงินให้กู้ยืมระยะสั้น 2566'!ER34</f>
        <v>0</v>
      </c>
      <c r="I34" s="17">
        <f>+'เงินให้กู้ยืมระยะสั้น 2566'!EQ34</f>
        <v>42657</v>
      </c>
      <c r="J34" s="17">
        <f t="shared" si="0"/>
        <v>33378026</v>
      </c>
    </row>
    <row r="35" spans="1:10">
      <c r="A35" s="14">
        <v>32</v>
      </c>
      <c r="B35" s="15" t="s">
        <v>46</v>
      </c>
      <c r="C35" s="16">
        <f>+'เงินให้กู้ยืมระยะสั้น 2566'!C35</f>
        <v>30472068.390000008</v>
      </c>
      <c r="D35" s="17">
        <f>+'เงินให้กู้ยืมระยะสั้น 2566'!EO35-'เงินให้กู้ยืมระยะสั้น 2566'!EP35</f>
        <v>10360000</v>
      </c>
      <c r="E35" s="17">
        <f>+'เงินให้กู้ยืมระยะสั้น 2566'!EL35</f>
        <v>20530843.190000001</v>
      </c>
      <c r="F35" s="17">
        <f>+'เงินให้กู้ยืมระยะสั้น 2566'!EM35</f>
        <v>0</v>
      </c>
      <c r="G35" s="17">
        <f>+'เงินให้กู้ยืมระยะสั้น 2566'!EN35</f>
        <v>0</v>
      </c>
      <c r="H35" s="17">
        <f>+'เงินให้กู้ยืมระยะสั้น 2566'!ER35</f>
        <v>0</v>
      </c>
      <c r="I35" s="17">
        <f>+'เงินให้กู้ยืมระยะสั้น 2566'!EQ35</f>
        <v>0</v>
      </c>
      <c r="J35" s="17">
        <f t="shared" si="0"/>
        <v>20301225.200000007</v>
      </c>
    </row>
    <row r="36" spans="1:10">
      <c r="A36" s="14">
        <v>33</v>
      </c>
      <c r="B36" s="15" t="s">
        <v>45</v>
      </c>
      <c r="C36" s="16">
        <f>+'เงินให้กู้ยืมระยะสั้น 2566'!C36</f>
        <v>46659586.269999996</v>
      </c>
      <c r="D36" s="17">
        <f>+'เงินให้กู้ยืมระยะสั้น 2566'!EO36-'เงินให้กู้ยืมระยะสั้น 2566'!EP36</f>
        <v>9000000</v>
      </c>
      <c r="E36" s="17">
        <f>+'เงินให้กู้ยืมระยะสั้น 2566'!EL36</f>
        <v>26045835.900000002</v>
      </c>
      <c r="F36" s="17">
        <f>+'เงินให้กู้ยืมระยะสั้น 2566'!EM36</f>
        <v>0</v>
      </c>
      <c r="G36" s="17">
        <f>+'เงินให้กู้ยืมระยะสั้น 2566'!EN36</f>
        <v>0</v>
      </c>
      <c r="H36" s="17">
        <f>+'เงินให้กู้ยืมระยะสั้น 2566'!ER36</f>
        <v>0</v>
      </c>
      <c r="I36" s="17">
        <f>+'เงินให้กู้ยืมระยะสั้น 2566'!EQ36</f>
        <v>0</v>
      </c>
      <c r="J36" s="17">
        <f t="shared" si="0"/>
        <v>29613750.369999994</v>
      </c>
    </row>
    <row r="37" spans="1:10">
      <c r="A37" s="14">
        <v>34</v>
      </c>
      <c r="B37" s="15" t="s">
        <v>44</v>
      </c>
      <c r="C37" s="16">
        <f>+'เงินให้กู้ยืมระยะสั้น 2566'!C37</f>
        <v>69517041.420000002</v>
      </c>
      <c r="D37" s="17">
        <f>+'เงินให้กู้ยืมระยะสั้น 2566'!EO37-'เงินให้กู้ยืมระยะสั้น 2566'!EP37</f>
        <v>13960000</v>
      </c>
      <c r="E37" s="17">
        <f>+'เงินให้กู้ยืมระยะสั้น 2566'!EL37</f>
        <v>33751772.719999991</v>
      </c>
      <c r="F37" s="17">
        <f>+'เงินให้กู้ยืมระยะสั้น 2566'!EM37</f>
        <v>0</v>
      </c>
      <c r="G37" s="17">
        <f>+'เงินให้กู้ยืมระยะสั้น 2566'!EN37</f>
        <v>0</v>
      </c>
      <c r="H37" s="17">
        <f>+'เงินให้กู้ยืมระยะสั้น 2566'!ER37</f>
        <v>0</v>
      </c>
      <c r="I37" s="17">
        <f>+'เงินให้กู้ยืมระยะสั้น 2566'!EQ37</f>
        <v>7402</v>
      </c>
      <c r="J37" s="17">
        <f t="shared" si="0"/>
        <v>49717866.70000001</v>
      </c>
    </row>
    <row r="38" spans="1:10">
      <c r="A38" s="14">
        <v>35</v>
      </c>
      <c r="B38" s="15" t="s">
        <v>43</v>
      </c>
      <c r="C38" s="16">
        <f>+'เงินให้กู้ยืมระยะสั้น 2566'!C38</f>
        <v>52114862.280000001</v>
      </c>
      <c r="D38" s="17">
        <f>+'เงินให้กู้ยืมระยะสั้น 2566'!EO38-'เงินให้กู้ยืมระยะสั้น 2566'!EP38</f>
        <v>8310000</v>
      </c>
      <c r="E38" s="17">
        <f>+'เงินให้กู้ยืมระยะสั้น 2566'!EL38</f>
        <v>25479064.27</v>
      </c>
      <c r="F38" s="17">
        <f>+'เงินให้กู้ยืมระยะสั้น 2566'!EM38</f>
        <v>0</v>
      </c>
      <c r="G38" s="17">
        <f>+'เงินให้กู้ยืมระยะสั้น 2566'!EN38</f>
        <v>0</v>
      </c>
      <c r="H38" s="17">
        <f>+'เงินให้กู้ยืมระยะสั้น 2566'!ER38</f>
        <v>0</v>
      </c>
      <c r="I38" s="17">
        <f>+'เงินให้กู้ยืมระยะสั้น 2566'!EQ38</f>
        <v>0</v>
      </c>
      <c r="J38" s="17">
        <f t="shared" si="0"/>
        <v>34945798.010000005</v>
      </c>
    </row>
    <row r="39" spans="1:10">
      <c r="A39" s="14">
        <v>36</v>
      </c>
      <c r="B39" s="15" t="s">
        <v>42</v>
      </c>
      <c r="C39" s="16">
        <f>+'เงินให้กู้ยืมระยะสั้น 2566'!C39</f>
        <v>54051817.340000011</v>
      </c>
      <c r="D39" s="17">
        <f>+'เงินให้กู้ยืมระยะสั้น 2566'!EO39-'เงินให้กู้ยืมระยะสั้น 2566'!EP39</f>
        <v>5976230</v>
      </c>
      <c r="E39" s="17">
        <f>+'เงินให้กู้ยืมระยะสั้น 2566'!EL39</f>
        <v>20250587.290000007</v>
      </c>
      <c r="F39" s="17">
        <f>+'เงินให้กู้ยืมระยะสั้น 2566'!EM39</f>
        <v>0</v>
      </c>
      <c r="G39" s="17">
        <f>+'เงินให้กู้ยืมระยะสั้น 2566'!EN39</f>
        <v>0</v>
      </c>
      <c r="H39" s="17">
        <f>+'เงินให้กู้ยืมระยะสั้น 2566'!ER39</f>
        <v>0</v>
      </c>
      <c r="I39" s="17">
        <f>+'เงินให้กู้ยืมระยะสั้น 2566'!EQ39</f>
        <v>91005</v>
      </c>
      <c r="J39" s="17">
        <f t="shared" si="0"/>
        <v>39686455.050000004</v>
      </c>
    </row>
    <row r="40" spans="1:10">
      <c r="A40" s="14">
        <v>37</v>
      </c>
      <c r="B40" s="15" t="s">
        <v>41</v>
      </c>
      <c r="C40" s="16">
        <f>+'เงินให้กู้ยืมระยะสั้น 2566'!C40</f>
        <v>48314082.439999998</v>
      </c>
      <c r="D40" s="17">
        <f>+'เงินให้กู้ยืมระยะสั้น 2566'!EO40-'เงินให้กู้ยืมระยะสั้น 2566'!EP40</f>
        <v>16230242</v>
      </c>
      <c r="E40" s="17">
        <f>+'เงินให้กู้ยืมระยะสั้น 2566'!EL40</f>
        <v>37555227.399999999</v>
      </c>
      <c r="F40" s="17">
        <f>+'เงินให้กู้ยืมระยะสั้น 2566'!EM40</f>
        <v>0</v>
      </c>
      <c r="G40" s="17">
        <f>+'เงินให้กู้ยืมระยะสั้น 2566'!EN40</f>
        <v>0</v>
      </c>
      <c r="H40" s="17">
        <f>+'เงินให้กู้ยืมระยะสั้น 2566'!ER40</f>
        <v>0</v>
      </c>
      <c r="I40" s="17">
        <f>+'เงินให้กู้ยืมระยะสั้น 2566'!EQ40</f>
        <v>0</v>
      </c>
      <c r="J40" s="17">
        <f t="shared" si="0"/>
        <v>26989097.039999999</v>
      </c>
    </row>
    <row r="41" spans="1:10">
      <c r="A41" s="14">
        <v>38</v>
      </c>
      <c r="B41" s="15" t="s">
        <v>40</v>
      </c>
      <c r="C41" s="16">
        <f>+'เงินให้กู้ยืมระยะสั้น 2566'!C41</f>
        <v>33907860.18999999</v>
      </c>
      <c r="D41" s="17">
        <f>+'เงินให้กู้ยืมระยะสั้น 2566'!EO41-'เงินให้กู้ยืมระยะสั้น 2566'!EP41</f>
        <v>6882625</v>
      </c>
      <c r="E41" s="17">
        <f>+'เงินให้กู้ยืมระยะสั้น 2566'!EL41</f>
        <v>13824019.84</v>
      </c>
      <c r="F41" s="17">
        <f>+'เงินให้กู้ยืมระยะสั้น 2566'!EM41</f>
        <v>0</v>
      </c>
      <c r="G41" s="17">
        <f>+'เงินให้กู้ยืมระยะสั้น 2566'!EN41</f>
        <v>0</v>
      </c>
      <c r="H41" s="17">
        <f>+'เงินให้กู้ยืมระยะสั้น 2566'!ER41</f>
        <v>0</v>
      </c>
      <c r="I41" s="17">
        <f>+'เงินให้กู้ยืมระยะสั้น 2566'!EQ41</f>
        <v>479241.48</v>
      </c>
      <c r="J41" s="17">
        <f t="shared" si="0"/>
        <v>26487223.86999999</v>
      </c>
    </row>
    <row r="42" spans="1:10">
      <c r="A42" s="14">
        <v>39</v>
      </c>
      <c r="B42" s="15" t="s">
        <v>39</v>
      </c>
      <c r="C42" s="16">
        <f>+'เงินให้กู้ยืมระยะสั้น 2566'!C42</f>
        <v>48760295.200000003</v>
      </c>
      <c r="D42" s="17">
        <f>+'เงินให้กู้ยืมระยะสั้น 2566'!EO42-'เงินให้กู้ยืมระยะสั้น 2566'!EP42</f>
        <v>6131156</v>
      </c>
      <c r="E42" s="17">
        <f>+'เงินให้กู้ยืมระยะสั้น 2566'!EL42</f>
        <v>24383327.989999998</v>
      </c>
      <c r="F42" s="17">
        <f>+'เงินให้กู้ยืมระยะสั้น 2566'!EM42</f>
        <v>0</v>
      </c>
      <c r="G42" s="17">
        <f>+'เงินให้กู้ยืมระยะสั้น 2566'!EN42</f>
        <v>0</v>
      </c>
      <c r="H42" s="17">
        <f>+'เงินให้กู้ยืมระยะสั้น 2566'!ER42</f>
        <v>0</v>
      </c>
      <c r="I42" s="17">
        <f>+'เงินให้กู้ยืมระยะสั้น 2566'!EQ42</f>
        <v>0</v>
      </c>
      <c r="J42" s="17">
        <f t="shared" si="0"/>
        <v>30508123.210000005</v>
      </c>
    </row>
    <row r="43" spans="1:10">
      <c r="A43" s="14">
        <v>40</v>
      </c>
      <c r="B43" s="15" t="s">
        <v>38</v>
      </c>
      <c r="C43" s="16">
        <f>+'เงินให้กู้ยืมระยะสั้น 2566'!C43</f>
        <v>35404658.750000007</v>
      </c>
      <c r="D43" s="17">
        <f>+'เงินให้กู้ยืมระยะสั้น 2566'!EO43-'เงินให้กู้ยืมระยะสั้น 2566'!EP43</f>
        <v>6315550</v>
      </c>
      <c r="E43" s="17">
        <f>+'เงินให้กู้ยืมระยะสั้น 2566'!EL43</f>
        <v>22248149.789999999</v>
      </c>
      <c r="F43" s="17">
        <f>+'เงินให้กู้ยืมระยะสั้น 2566'!EM43</f>
        <v>0</v>
      </c>
      <c r="G43" s="17">
        <f>+'เงินให้กู้ยืมระยะสั้น 2566'!EN43</f>
        <v>0</v>
      </c>
      <c r="H43" s="17">
        <f>+'เงินให้กู้ยืมระยะสั้น 2566'!ER43</f>
        <v>0</v>
      </c>
      <c r="I43" s="17">
        <f>+'เงินให้กู้ยืมระยะสั้น 2566'!EQ43</f>
        <v>0</v>
      </c>
      <c r="J43" s="17">
        <f t="shared" si="0"/>
        <v>19472058.960000008</v>
      </c>
    </row>
    <row r="44" spans="1:10">
      <c r="A44" s="14">
        <v>41</v>
      </c>
      <c r="B44" s="15" t="s">
        <v>37</v>
      </c>
      <c r="C44" s="16">
        <f>+'เงินให้กู้ยืมระยะสั้น 2566'!C44</f>
        <v>24381515.5</v>
      </c>
      <c r="D44" s="17">
        <f>+'เงินให้กู้ยืมระยะสั้น 2566'!EO44-'เงินให้กู้ยืมระยะสั้น 2566'!EP44</f>
        <v>9170000</v>
      </c>
      <c r="E44" s="17">
        <f>+'เงินให้กู้ยืมระยะสั้น 2566'!EL44</f>
        <v>17617632.819999997</v>
      </c>
      <c r="F44" s="17">
        <f>+'เงินให้กู้ยืมระยะสั้น 2566'!EM44</f>
        <v>0</v>
      </c>
      <c r="G44" s="17">
        <f>+'เงินให้กู้ยืมระยะสั้น 2566'!EN44</f>
        <v>0</v>
      </c>
      <c r="H44" s="17">
        <f>+'เงินให้กู้ยืมระยะสั้น 2566'!ER44</f>
        <v>0</v>
      </c>
      <c r="I44" s="17">
        <f>+'เงินให้กู้ยืมระยะสั้น 2566'!EQ44</f>
        <v>0</v>
      </c>
      <c r="J44" s="17">
        <f t="shared" si="0"/>
        <v>15933882.680000003</v>
      </c>
    </row>
    <row r="45" spans="1:10">
      <c r="A45" s="14">
        <v>42</v>
      </c>
      <c r="B45" s="15" t="s">
        <v>36</v>
      </c>
      <c r="C45" s="16">
        <f>+'เงินให้กู้ยืมระยะสั้น 2566'!C45</f>
        <v>23446121.220000003</v>
      </c>
      <c r="D45" s="17">
        <f>+'เงินให้กู้ยืมระยะสั้น 2566'!EO45-'เงินให้กู้ยืมระยะสั้น 2566'!EP45</f>
        <v>8900000</v>
      </c>
      <c r="E45" s="17">
        <f>+'เงินให้กู้ยืมระยะสั้น 2566'!EL45</f>
        <v>19006822.09</v>
      </c>
      <c r="F45" s="17">
        <f>+'เงินให้กู้ยืมระยะสั้น 2566'!EM45</f>
        <v>0</v>
      </c>
      <c r="G45" s="17">
        <f>+'เงินให้กู้ยืมระยะสั้น 2566'!EN45</f>
        <v>0</v>
      </c>
      <c r="H45" s="17">
        <f>+'เงินให้กู้ยืมระยะสั้น 2566'!ER45</f>
        <v>0</v>
      </c>
      <c r="I45" s="17">
        <f>+'เงินให้กู้ยืมระยะสั้น 2566'!EQ45</f>
        <v>0</v>
      </c>
      <c r="J45" s="17">
        <f t="shared" si="0"/>
        <v>13339299.130000003</v>
      </c>
    </row>
    <row r="46" spans="1:10">
      <c r="A46" s="14">
        <v>43</v>
      </c>
      <c r="B46" s="15" t="s">
        <v>35</v>
      </c>
      <c r="C46" s="16">
        <f>+'เงินให้กู้ยืมระยะสั้น 2566'!C46</f>
        <v>19406411.619999997</v>
      </c>
      <c r="D46" s="17">
        <f>+'เงินให้กู้ยืมระยะสั้น 2566'!EO46-'เงินให้กู้ยืมระยะสั้น 2566'!EP46</f>
        <v>6987590</v>
      </c>
      <c r="E46" s="17">
        <f>+'เงินให้กู้ยืมระยะสั้น 2566'!EL46</f>
        <v>11655144.820000002</v>
      </c>
      <c r="F46" s="17">
        <f>+'เงินให้กู้ยืมระยะสั้น 2566'!EM46</f>
        <v>0</v>
      </c>
      <c r="G46" s="17">
        <f>+'เงินให้กู้ยืมระยะสั้น 2566'!EN46</f>
        <v>0</v>
      </c>
      <c r="H46" s="17">
        <f>+'เงินให้กู้ยืมระยะสั้น 2566'!ER46</f>
        <v>0</v>
      </c>
      <c r="I46" s="17">
        <f>+'เงินให้กู้ยืมระยะสั้น 2566'!EQ46</f>
        <v>0</v>
      </c>
      <c r="J46" s="17">
        <f t="shared" si="0"/>
        <v>14738856.799999995</v>
      </c>
    </row>
    <row r="47" spans="1:10">
      <c r="A47" s="14">
        <v>44</v>
      </c>
      <c r="B47" s="15" t="s">
        <v>34</v>
      </c>
      <c r="C47" s="16">
        <f>+'เงินให้กู้ยืมระยะสั้น 2566'!C47</f>
        <v>50947394.359999999</v>
      </c>
      <c r="D47" s="17">
        <f>+'เงินให้กู้ยืมระยะสั้น 2566'!EO47-'เงินให้กู้ยืมระยะสั้น 2566'!EP47</f>
        <v>9258500</v>
      </c>
      <c r="E47" s="54">
        <f>+'เงินให้กู้ยืมระยะสั้น 2566'!EL47</f>
        <v>40241443.289999992</v>
      </c>
      <c r="F47" s="17">
        <f>+'เงินให้กู้ยืมระยะสั้น 2566'!EM47</f>
        <v>0</v>
      </c>
      <c r="G47" s="17">
        <f>+'เงินให้กู้ยืมระยะสั้น 2566'!EN47</f>
        <v>0</v>
      </c>
      <c r="H47" s="17">
        <f>+'เงินให้กู้ยืมระยะสั้น 2566'!ER47</f>
        <v>0</v>
      </c>
      <c r="I47" s="17">
        <f>+'เงินให้กู้ยืมระยะสั้น 2566'!EQ47</f>
        <v>0</v>
      </c>
      <c r="J47" s="17">
        <f t="shared" si="0"/>
        <v>19964451.070000008</v>
      </c>
    </row>
    <row r="48" spans="1:10">
      <c r="A48" s="14">
        <v>45</v>
      </c>
      <c r="B48" s="15" t="s">
        <v>33</v>
      </c>
      <c r="C48" s="16">
        <f>+'เงินให้กู้ยืมระยะสั้น 2566'!C48</f>
        <v>30198696.640000004</v>
      </c>
      <c r="D48" s="17">
        <f>+'เงินให้กู้ยืมระยะสั้น 2566'!EO48-'เงินให้กู้ยืมระยะสั้น 2566'!EP48</f>
        <v>9100000</v>
      </c>
      <c r="E48" s="17">
        <f>+'เงินให้กู้ยืมระยะสั้น 2566'!EL48</f>
        <v>19092711.350000001</v>
      </c>
      <c r="F48" s="17">
        <f>+'เงินให้กู้ยืมระยะสั้น 2566'!EM48</f>
        <v>0</v>
      </c>
      <c r="G48" s="17">
        <f>+'เงินให้กู้ยืมระยะสั้น 2566'!EN48</f>
        <v>0</v>
      </c>
      <c r="H48" s="17">
        <f>+'เงินให้กู้ยืมระยะสั้น 2566'!ER48</f>
        <v>0</v>
      </c>
      <c r="I48" s="17">
        <f>+'เงินให้กู้ยืมระยะสั้น 2566'!EQ48</f>
        <v>0</v>
      </c>
      <c r="J48" s="17">
        <f t="shared" si="0"/>
        <v>20205985.289999999</v>
      </c>
    </row>
    <row r="49" spans="1:10">
      <c r="A49" s="14">
        <v>46</v>
      </c>
      <c r="B49" s="15" t="s">
        <v>32</v>
      </c>
      <c r="C49" s="16">
        <f>+'เงินให้กู้ยืมระยะสั้น 2566'!C49</f>
        <v>61545675.270000003</v>
      </c>
      <c r="D49" s="17">
        <f>+'เงินให้กู้ยืมระยะสั้น 2566'!EO49-'เงินให้กู้ยืมระยะสั้น 2566'!EP49</f>
        <v>6213650</v>
      </c>
      <c r="E49" s="17">
        <f>+'เงินให้กู้ยืมระยะสั้น 2566'!EL49</f>
        <v>29952814.030000001</v>
      </c>
      <c r="F49" s="17">
        <f>+'เงินให้กู้ยืมระยะสั้น 2566'!EM49</f>
        <v>0</v>
      </c>
      <c r="G49" s="17">
        <f>+'เงินให้กู้ยืมระยะสั้น 2566'!EN49</f>
        <v>0</v>
      </c>
      <c r="H49" s="17">
        <f>+'เงินให้กู้ยืมระยะสั้น 2566'!ER49</f>
        <v>0</v>
      </c>
      <c r="I49" s="17">
        <f>+'เงินให้กู้ยืมระยะสั้น 2566'!EQ49</f>
        <v>124074</v>
      </c>
      <c r="J49" s="17">
        <f t="shared" si="0"/>
        <v>37682437.24000001</v>
      </c>
    </row>
    <row r="50" spans="1:10">
      <c r="A50" s="14">
        <v>47</v>
      </c>
      <c r="B50" s="15" t="s">
        <v>31</v>
      </c>
      <c r="C50" s="16">
        <f>+'เงินให้กู้ยืมระยะสั้น 2566'!C50</f>
        <v>31485189.949999996</v>
      </c>
      <c r="D50" s="17">
        <f>+'เงินให้กู้ยืมระยะสั้น 2566'!EO50-'เงินให้กู้ยืมระยะสั้น 2566'!EP50</f>
        <v>8230000</v>
      </c>
      <c r="E50" s="17">
        <f>+'เงินให้กู้ยืมระยะสั้น 2566'!EL50</f>
        <v>24248693.940000001</v>
      </c>
      <c r="F50" s="17">
        <f>+'เงินให้กู้ยืมระยะสั้น 2566'!EM50</f>
        <v>0</v>
      </c>
      <c r="G50" s="17">
        <f>+'เงินให้กู้ยืมระยะสั้น 2566'!EN50</f>
        <v>0</v>
      </c>
      <c r="H50" s="17">
        <f>+'เงินให้กู้ยืมระยะสั้น 2566'!ER50</f>
        <v>0</v>
      </c>
      <c r="I50" s="17">
        <f>+'เงินให้กู้ยืมระยะสั้น 2566'!EQ50</f>
        <v>0</v>
      </c>
      <c r="J50" s="17">
        <f t="shared" si="0"/>
        <v>15466496.009999994</v>
      </c>
    </row>
    <row r="51" spans="1:10">
      <c r="A51" s="14">
        <v>48</v>
      </c>
      <c r="B51" s="15" t="s">
        <v>30</v>
      </c>
      <c r="C51" s="16">
        <f>+'เงินให้กู้ยืมระยะสั้น 2566'!C51</f>
        <v>36487655.670000002</v>
      </c>
      <c r="D51" s="17">
        <f>+'เงินให้กู้ยืมระยะสั้น 2566'!EO51-'เงินให้กู้ยืมระยะสั้น 2566'!EP51</f>
        <v>8067800</v>
      </c>
      <c r="E51" s="17">
        <f>+'เงินให้กู้ยืมระยะสั้น 2566'!EL51</f>
        <v>21455148.73</v>
      </c>
      <c r="F51" s="17">
        <f>+'เงินให้กู้ยืมระยะสั้น 2566'!EM51</f>
        <v>0</v>
      </c>
      <c r="G51" s="17">
        <f>+'เงินให้กู้ยืมระยะสั้น 2566'!EN51</f>
        <v>0</v>
      </c>
      <c r="H51" s="17">
        <f>+'เงินให้กู้ยืมระยะสั้น 2566'!ER51</f>
        <v>0</v>
      </c>
      <c r="I51" s="17">
        <f>+'เงินให้กู้ยืมระยะสั้น 2566'!EQ51</f>
        <v>18470</v>
      </c>
      <c r="J51" s="17">
        <f t="shared" si="0"/>
        <v>23081836.940000001</v>
      </c>
    </row>
    <row r="52" spans="1:10">
      <c r="A52" s="14">
        <v>49</v>
      </c>
      <c r="B52" s="15" t="s">
        <v>29</v>
      </c>
      <c r="C52" s="16">
        <f>+'เงินให้กู้ยืมระยะสั้น 2566'!C52</f>
        <v>36884254.149999999</v>
      </c>
      <c r="D52" s="17">
        <f>+'เงินให้กู้ยืมระยะสั้น 2566'!EO52-'เงินให้กู้ยืมระยะสั้น 2566'!EP52</f>
        <v>10800000</v>
      </c>
      <c r="E52" s="17">
        <f>+'เงินให้กู้ยืมระยะสั้น 2566'!EL52</f>
        <v>24000175.910000004</v>
      </c>
      <c r="F52" s="17">
        <f>+'เงินให้กู้ยืมระยะสั้น 2566'!EM52</f>
        <v>1804</v>
      </c>
      <c r="G52" s="17">
        <f>+'เงินให้กู้ยืมระยะสั้น 2566'!EN52</f>
        <v>43</v>
      </c>
      <c r="H52" s="17">
        <f>+'เงินให้กู้ยืมระยะสั้น 2566'!ER52</f>
        <v>0</v>
      </c>
      <c r="I52" s="17">
        <f>+'เงินให้กู้ยืมระยะสั้น 2566'!EQ52</f>
        <v>0</v>
      </c>
      <c r="J52" s="17">
        <f t="shared" si="0"/>
        <v>23685839.239999995</v>
      </c>
    </row>
    <row r="53" spans="1:10">
      <c r="A53" s="14">
        <v>50</v>
      </c>
      <c r="B53" s="15" t="s">
        <v>28</v>
      </c>
      <c r="C53" s="16">
        <f>+'เงินให้กู้ยืมระยะสั้น 2566'!C53</f>
        <v>32315652.499999993</v>
      </c>
      <c r="D53" s="17">
        <f>+'เงินให้กู้ยืมระยะสั้น 2566'!EO53-'เงินให้กู้ยืมระยะสั้น 2566'!EP53</f>
        <v>11120000</v>
      </c>
      <c r="E53" s="17">
        <f>+'เงินให้กู้ยืมระยะสั้น 2566'!EL53</f>
        <v>26345988.32</v>
      </c>
      <c r="F53" s="17">
        <f>+'เงินให้กู้ยืมระยะสั้น 2566'!EM53</f>
        <v>1000</v>
      </c>
      <c r="G53" s="17">
        <f>+'เงินให้กู้ยืมระยะสั้น 2566'!EN53</f>
        <v>624</v>
      </c>
      <c r="H53" s="17">
        <f>+'เงินให้กู้ยืมระยะสั้น 2566'!ER53</f>
        <v>0</v>
      </c>
      <c r="I53" s="17">
        <f>+'เงินให้กู้ยืมระยะสั้น 2566'!EQ53</f>
        <v>0</v>
      </c>
      <c r="J53" s="17">
        <f t="shared" si="0"/>
        <v>17090040.179999992</v>
      </c>
    </row>
    <row r="54" spans="1:10">
      <c r="A54" s="14">
        <v>51</v>
      </c>
      <c r="B54" s="15" t="s">
        <v>27</v>
      </c>
      <c r="C54" s="16">
        <f>+'เงินให้กู้ยืมระยะสั้น 2566'!C54</f>
        <v>40225024.040000007</v>
      </c>
      <c r="D54" s="17">
        <f>+'เงินให้กู้ยืมระยะสั้น 2566'!EO54-'เงินให้กู้ยืมระยะสั้น 2566'!EP54</f>
        <v>6791775</v>
      </c>
      <c r="E54" s="17">
        <f>+'เงินให้กู้ยืมระยะสั้น 2566'!EL54</f>
        <v>24840321.159999996</v>
      </c>
      <c r="F54" s="17">
        <f>+'เงินให้กู้ยืมระยะสั้น 2566'!EM54</f>
        <v>0</v>
      </c>
      <c r="G54" s="17">
        <f>+'เงินให้กู้ยืมระยะสั้น 2566'!EN54</f>
        <v>0</v>
      </c>
      <c r="H54" s="17">
        <f>+'เงินให้กู้ยืมระยะสั้น 2566'!ER54</f>
        <v>0</v>
      </c>
      <c r="I54" s="17">
        <f>+'เงินให้กู้ยืมระยะสั้น 2566'!EQ54</f>
        <v>0</v>
      </c>
      <c r="J54" s="17">
        <f t="shared" si="0"/>
        <v>22176477.88000001</v>
      </c>
    </row>
    <row r="55" spans="1:10">
      <c r="A55" s="14">
        <v>52</v>
      </c>
      <c r="B55" s="15" t="s">
        <v>26</v>
      </c>
      <c r="C55" s="16">
        <f>+'เงินให้กู้ยืมระยะสั้น 2566'!C55</f>
        <v>32928281.159999996</v>
      </c>
      <c r="D55" s="17">
        <f>+'เงินให้กู้ยืมระยะสั้น 2566'!EO55-'เงินให้กู้ยืมระยะสั้น 2566'!EP55</f>
        <v>9000000</v>
      </c>
      <c r="E55" s="17">
        <f>+'เงินให้กู้ยืมระยะสั้น 2566'!EL55</f>
        <v>21205103.720000003</v>
      </c>
      <c r="F55" s="17">
        <f>+'เงินให้กู้ยืมระยะสั้น 2566'!EM55</f>
        <v>0</v>
      </c>
      <c r="G55" s="17">
        <f>+'เงินให้กู้ยืมระยะสั้น 2566'!EN55</f>
        <v>503.24</v>
      </c>
      <c r="H55" s="17">
        <f>+'เงินให้กู้ยืมระยะสั้น 2566'!ER55</f>
        <v>180000</v>
      </c>
      <c r="I55" s="17">
        <f>+'เงินให้กู้ยืมระยะสั้น 2566'!EQ55</f>
        <v>0</v>
      </c>
      <c r="J55" s="17">
        <f t="shared" si="0"/>
        <v>20542674.199999996</v>
      </c>
    </row>
    <row r="56" spans="1:10">
      <c r="A56" s="14">
        <v>53</v>
      </c>
      <c r="B56" s="15" t="s">
        <v>25</v>
      </c>
      <c r="C56" s="16">
        <f>+'เงินให้กู้ยืมระยะสั้น 2566'!C56</f>
        <v>30969302.000000007</v>
      </c>
      <c r="D56" s="17">
        <f>+'เงินให้กู้ยืมระยะสั้น 2566'!EO56-'เงินให้กู้ยืมระยะสั้น 2566'!EP56</f>
        <v>11355756</v>
      </c>
      <c r="E56" s="17">
        <f>+'เงินให้กู้ยืมระยะสั้น 2566'!EL56</f>
        <v>21814745.650000002</v>
      </c>
      <c r="F56" s="17">
        <f>+'เงินให้กู้ยืมระยะสั้น 2566'!EM56</f>
        <v>0</v>
      </c>
      <c r="G56" s="17">
        <f>+'เงินให้กู้ยืมระยะสั้น 2566'!EN56</f>
        <v>0</v>
      </c>
      <c r="H56" s="17">
        <f>+'เงินให้กู้ยืมระยะสั้น 2566'!ER56</f>
        <v>0</v>
      </c>
      <c r="I56" s="17">
        <f>+'เงินให้กู้ยืมระยะสั้น 2566'!EQ56</f>
        <v>0</v>
      </c>
      <c r="J56" s="17">
        <f t="shared" si="0"/>
        <v>20510312.350000005</v>
      </c>
    </row>
    <row r="57" spans="1:10">
      <c r="A57" s="14">
        <v>54</v>
      </c>
      <c r="B57" s="15" t="s">
        <v>24</v>
      </c>
      <c r="C57" s="16">
        <f>+'เงินให้กู้ยืมระยะสั้น 2566'!C57</f>
        <v>33521512.189999998</v>
      </c>
      <c r="D57" s="17">
        <f>+'เงินให้กู้ยืมระยะสั้น 2566'!EO57-'เงินให้กู้ยืมระยะสั้น 2566'!EP57</f>
        <v>9901000</v>
      </c>
      <c r="E57" s="17">
        <f>+'เงินให้กู้ยืมระยะสั้น 2566'!EL57</f>
        <v>25752211.319999997</v>
      </c>
      <c r="F57" s="17">
        <f>+'เงินให้กู้ยืมระยะสั้น 2566'!EM57</f>
        <v>0</v>
      </c>
      <c r="G57" s="17">
        <f>+'เงินให้กู้ยืมระยะสั้น 2566'!EN57</f>
        <v>0</v>
      </c>
      <c r="H57" s="17">
        <f>+'เงินให้กู้ยืมระยะสั้น 2566'!ER57</f>
        <v>0</v>
      </c>
      <c r="I57" s="17">
        <f>+'เงินให้กู้ยืมระยะสั้น 2566'!EQ57</f>
        <v>0</v>
      </c>
      <c r="J57" s="17">
        <f t="shared" si="0"/>
        <v>17670300.870000001</v>
      </c>
    </row>
    <row r="58" spans="1:10">
      <c r="A58" s="14">
        <v>55</v>
      </c>
      <c r="B58" s="15" t="s">
        <v>23</v>
      </c>
      <c r="C58" s="16">
        <f>+'เงินให้กู้ยืมระยะสั้น 2566'!C58</f>
        <v>37994001.900000006</v>
      </c>
      <c r="D58" s="17">
        <f>+'เงินให้กู้ยืมระยะสั้น 2566'!EO58-'เงินให้กู้ยืมระยะสั้น 2566'!EP58</f>
        <v>9821600</v>
      </c>
      <c r="E58" s="17">
        <f>+'เงินให้กู้ยืมระยะสั้น 2566'!EL58</f>
        <v>27953929.630000003</v>
      </c>
      <c r="F58" s="17">
        <f>+'เงินให้กู้ยืมระยะสั้น 2566'!EM58</f>
        <v>0</v>
      </c>
      <c r="G58" s="17">
        <f>+'เงินให้กู้ยืมระยะสั้น 2566'!EN58</f>
        <v>12802.63</v>
      </c>
      <c r="H58" s="17">
        <f>+'เงินให้กู้ยืมระยะสั้น 2566'!ER58</f>
        <v>0</v>
      </c>
      <c r="I58" s="17">
        <f>+'เงินให้กู้ยืมระยะสั้น 2566'!EQ58</f>
        <v>69968.52</v>
      </c>
      <c r="J58" s="17">
        <f t="shared" si="0"/>
        <v>19778901.120000005</v>
      </c>
    </row>
    <row r="59" spans="1:10">
      <c r="A59" s="14">
        <v>56</v>
      </c>
      <c r="B59" s="15" t="s">
        <v>22</v>
      </c>
      <c r="C59" s="16">
        <f>+'เงินให้กู้ยืมระยะสั้น 2566'!C59</f>
        <v>25103616.469999999</v>
      </c>
      <c r="D59" s="17">
        <f>+'เงินให้กู้ยืมระยะสั้น 2566'!EO59-'เงินให้กู้ยืมระยะสั้น 2566'!EP59</f>
        <v>10740000</v>
      </c>
      <c r="E59" s="17">
        <f>+'เงินให้กู้ยืมระยะสั้น 2566'!EL59</f>
        <v>15911991.110000003</v>
      </c>
      <c r="F59" s="17">
        <f>+'เงินให้กู้ยืมระยะสั้น 2566'!EM59</f>
        <v>44</v>
      </c>
      <c r="G59" s="17">
        <f>+'เงินให้กู้ยืมระยะสั้น 2566'!EN59</f>
        <v>0</v>
      </c>
      <c r="H59" s="17">
        <f>+'เงินให้กู้ยืมระยะสั้น 2566'!ER59</f>
        <v>0</v>
      </c>
      <c r="I59" s="17">
        <f>+'เงินให้กู้ยืมระยะสั้น 2566'!EQ59</f>
        <v>0</v>
      </c>
      <c r="J59" s="17">
        <f t="shared" si="0"/>
        <v>19931669.359999996</v>
      </c>
    </row>
    <row r="60" spans="1:10">
      <c r="A60" s="14">
        <v>57</v>
      </c>
      <c r="B60" s="15" t="s">
        <v>21</v>
      </c>
      <c r="C60" s="16">
        <f>+'เงินให้กู้ยืมระยะสั้น 2566'!C60</f>
        <v>41743818.390000001</v>
      </c>
      <c r="D60" s="17">
        <f>+'เงินให้กู้ยืมระยะสั้น 2566'!EO60-'เงินให้กู้ยืมระยะสั้น 2566'!EP60</f>
        <v>4265000</v>
      </c>
      <c r="E60" s="17">
        <f>+'เงินให้กู้ยืมระยะสั้น 2566'!EL60</f>
        <v>20870245.060000002</v>
      </c>
      <c r="F60" s="17">
        <f>+'เงินให้กู้ยืมระยะสั้น 2566'!EM60</f>
        <v>0</v>
      </c>
      <c r="G60" s="17">
        <f>+'เงินให้กู้ยืมระยะสั้น 2566'!EN60</f>
        <v>0</v>
      </c>
      <c r="H60" s="17">
        <f>+'เงินให้กู้ยืมระยะสั้น 2566'!ER60</f>
        <v>0</v>
      </c>
      <c r="I60" s="17">
        <f>+'เงินให้กู้ยืมระยะสั้น 2566'!EQ60</f>
        <v>5000</v>
      </c>
      <c r="J60" s="17">
        <f t="shared" si="0"/>
        <v>25133573.329999998</v>
      </c>
    </row>
    <row r="61" spans="1:10">
      <c r="A61" s="14">
        <v>58</v>
      </c>
      <c r="B61" s="15" t="s">
        <v>20</v>
      </c>
      <c r="C61" s="16">
        <f>+'เงินให้กู้ยืมระยะสั้น 2566'!C61</f>
        <v>23891157.140000001</v>
      </c>
      <c r="D61" s="17">
        <f>+'เงินให้กู้ยืมระยะสั้น 2566'!EO61-'เงินให้กู้ยืมระยะสั้น 2566'!EP61</f>
        <v>10100000</v>
      </c>
      <c r="E61" s="17">
        <f>+'เงินให้กู้ยืมระยะสั้น 2566'!EL61</f>
        <v>12750278.319999995</v>
      </c>
      <c r="F61" s="17">
        <f>+'เงินให้กู้ยืมระยะสั้น 2566'!EM61</f>
        <v>0</v>
      </c>
      <c r="G61" s="17">
        <f>+'เงินให้กู้ยืมระยะสั้น 2566'!EN61</f>
        <v>0</v>
      </c>
      <c r="H61" s="17">
        <f>+'เงินให้กู้ยืมระยะสั้น 2566'!ER61</f>
        <v>0</v>
      </c>
      <c r="I61" s="17">
        <f>+'เงินให้กู้ยืมระยะสั้น 2566'!EQ61</f>
        <v>0</v>
      </c>
      <c r="J61" s="17">
        <f t="shared" si="0"/>
        <v>21240878.820000008</v>
      </c>
    </row>
    <row r="62" spans="1:10">
      <c r="A62" s="14">
        <v>59</v>
      </c>
      <c r="B62" s="15" t="s">
        <v>19</v>
      </c>
      <c r="C62" s="16">
        <f>+'เงินให้กู้ยืมระยะสั้น 2566'!C62</f>
        <v>21062363.100000001</v>
      </c>
      <c r="D62" s="17">
        <f>+'เงินให้กู้ยืมระยะสั้น 2566'!EO62-'เงินให้กู้ยืมระยะสั้น 2566'!EP62</f>
        <v>3548164</v>
      </c>
      <c r="E62" s="17">
        <f>+'เงินให้กู้ยืมระยะสั้น 2566'!EL62</f>
        <v>8491432.2199999988</v>
      </c>
      <c r="F62" s="17">
        <f>+'เงินให้กู้ยืมระยะสั้น 2566'!EM62</f>
        <v>0</v>
      </c>
      <c r="G62" s="17">
        <f>+'เงินให้กู้ยืมระยะสั้น 2566'!EN62</f>
        <v>0</v>
      </c>
      <c r="H62" s="17">
        <f>+'เงินให้กู้ยืมระยะสั้น 2566'!ER62</f>
        <v>0</v>
      </c>
      <c r="I62" s="17">
        <f>+'เงินให้กู้ยืมระยะสั้น 2566'!EQ62</f>
        <v>0</v>
      </c>
      <c r="J62" s="17">
        <f t="shared" si="0"/>
        <v>16119094.880000003</v>
      </c>
    </row>
    <row r="63" spans="1:10">
      <c r="A63" s="14">
        <v>60</v>
      </c>
      <c r="B63" s="15" t="s">
        <v>18</v>
      </c>
      <c r="C63" s="16">
        <f>+'เงินให้กู้ยืมระยะสั้น 2566'!C63</f>
        <v>29397239.310000002</v>
      </c>
      <c r="D63" s="17">
        <f>+'เงินให้กู้ยืมระยะสั้น 2566'!EO63-'เงินให้กู้ยืมระยะสั้น 2566'!EP63</f>
        <v>6941415</v>
      </c>
      <c r="E63" s="17">
        <f>+'เงินให้กู้ยืมระยะสั้น 2566'!EL63</f>
        <v>16128906.129999997</v>
      </c>
      <c r="F63" s="17">
        <f>+'เงินให้กู้ยืมระยะสั้น 2566'!EM63</f>
        <v>0</v>
      </c>
      <c r="G63" s="17">
        <f>+'เงินให้กู้ยืมระยะสั้น 2566'!EN63</f>
        <v>0</v>
      </c>
      <c r="H63" s="17">
        <f>+'เงินให้กู้ยืมระยะสั้น 2566'!ER63</f>
        <v>0</v>
      </c>
      <c r="I63" s="17">
        <f>+'เงินให้กู้ยืมระยะสั้น 2566'!EQ63</f>
        <v>0</v>
      </c>
      <c r="J63" s="17">
        <f t="shared" si="0"/>
        <v>20209748.180000007</v>
      </c>
    </row>
    <row r="64" spans="1:10">
      <c r="A64" s="14">
        <v>61</v>
      </c>
      <c r="B64" s="15" t="s">
        <v>17</v>
      </c>
      <c r="C64" s="16">
        <f>+'เงินให้กู้ยืมระยะสั้น 2566'!C64</f>
        <v>31180994.299999997</v>
      </c>
      <c r="D64" s="17">
        <f>+'เงินให้กู้ยืมระยะสั้น 2566'!EO64-'เงินให้กู้ยืมระยะสั้น 2566'!EP64</f>
        <v>12100000</v>
      </c>
      <c r="E64" s="17">
        <f>+'เงินให้กู้ยืมระยะสั้น 2566'!EL64</f>
        <v>15638188.039999999</v>
      </c>
      <c r="F64" s="17">
        <f>+'เงินให้กู้ยืมระยะสั้น 2566'!EM64</f>
        <v>0</v>
      </c>
      <c r="G64" s="17">
        <f>+'เงินให้กู้ยืมระยะสั้น 2566'!EN64</f>
        <v>0</v>
      </c>
      <c r="H64" s="17">
        <f>+'เงินให้กู้ยืมระยะสั้น 2566'!ER64</f>
        <v>0</v>
      </c>
      <c r="I64" s="17">
        <f>+'เงินให้กู้ยืมระยะสั้น 2566'!EQ64</f>
        <v>0</v>
      </c>
      <c r="J64" s="17">
        <f t="shared" si="0"/>
        <v>27642806.259999998</v>
      </c>
    </row>
    <row r="65" spans="1:10">
      <c r="A65" s="14">
        <v>62</v>
      </c>
      <c r="B65" s="15" t="s">
        <v>16</v>
      </c>
      <c r="C65" s="16">
        <f>+'เงินให้กู้ยืมระยะสั้น 2566'!C65</f>
        <v>81301824.679999977</v>
      </c>
      <c r="D65" s="17">
        <f>+'เงินให้กู้ยืมระยะสั้น 2566'!EO65-'เงินให้กู้ยืมระยะสั้น 2566'!EP65</f>
        <v>9400000</v>
      </c>
      <c r="E65" s="17">
        <f>+'เงินให้กู้ยืมระยะสั้น 2566'!EL65</f>
        <v>36143473.549999997</v>
      </c>
      <c r="F65" s="17">
        <f>+'เงินให้กู้ยืมระยะสั้น 2566'!EM65</f>
        <v>0</v>
      </c>
      <c r="G65" s="17">
        <f>+'เงินให้กู้ยืมระยะสั้น 2566'!EN65</f>
        <v>0</v>
      </c>
      <c r="H65" s="17">
        <f>+'เงินให้กู้ยืมระยะสั้น 2566'!ER65</f>
        <v>0</v>
      </c>
      <c r="I65" s="17">
        <f>+'เงินให้กู้ยืมระยะสั้น 2566'!EQ65</f>
        <v>102099.8</v>
      </c>
      <c r="J65" s="17">
        <f t="shared" si="0"/>
        <v>54456251.329999983</v>
      </c>
    </row>
    <row r="66" spans="1:10">
      <c r="A66" s="14">
        <v>63</v>
      </c>
      <c r="B66" s="15" t="s">
        <v>15</v>
      </c>
      <c r="C66" s="16">
        <f>+'เงินให้กู้ยืมระยะสั้น 2566'!C66</f>
        <v>50573946.919999994</v>
      </c>
      <c r="D66" s="17">
        <f>+'เงินให้กู้ยืมระยะสั้น 2566'!EO66-'เงินให้กู้ยืมระยะสั้น 2566'!EP66</f>
        <v>4103110</v>
      </c>
      <c r="E66" s="17">
        <f>+'เงินให้กู้ยืมระยะสั้น 2566'!EL66</f>
        <v>16940954.090000004</v>
      </c>
      <c r="F66" s="17">
        <f>+'เงินให้กู้ยืมระยะสั้น 2566'!EM66</f>
        <v>0</v>
      </c>
      <c r="G66" s="17">
        <f>+'เงินให้กู้ยืมระยะสั้น 2566'!EN66</f>
        <v>16037.89</v>
      </c>
      <c r="H66" s="17">
        <f>+'เงินให้กู้ยืมระยะสั้น 2566'!ER66</f>
        <v>0</v>
      </c>
      <c r="I66" s="17">
        <f>+'เงินให้กู้ยืมระยะสั้น 2566'!EQ66</f>
        <v>0</v>
      </c>
      <c r="J66" s="17">
        <f t="shared" si="0"/>
        <v>37720064.93999999</v>
      </c>
    </row>
    <row r="67" spans="1:10">
      <c r="A67" s="14">
        <v>64</v>
      </c>
      <c r="B67" s="15" t="s">
        <v>14</v>
      </c>
      <c r="C67" s="16">
        <f>+'เงินให้กู้ยืมระยะสั้น 2566'!C67</f>
        <v>56495326.309999987</v>
      </c>
      <c r="D67" s="17">
        <f>+'เงินให้กู้ยืมระยะสั้น 2566'!EO67-'เงินให้กู้ยืมระยะสั้น 2566'!EP67</f>
        <v>2342400</v>
      </c>
      <c r="E67" s="17">
        <f>+'เงินให้กู้ยืมระยะสั้น 2566'!EL67</f>
        <v>17509674.859999999</v>
      </c>
      <c r="F67" s="17">
        <f>+'เงินให้กู้ยืมระยะสั้น 2566'!EM67</f>
        <v>0</v>
      </c>
      <c r="G67" s="17">
        <f>+'เงินให้กู้ยืมระยะสั้น 2566'!EN67</f>
        <v>0</v>
      </c>
      <c r="H67" s="17">
        <f>+'เงินให้กู้ยืมระยะสั้น 2566'!ER67</f>
        <v>0</v>
      </c>
      <c r="I67" s="17">
        <f>+'เงินให้กู้ยืมระยะสั้น 2566'!EQ67</f>
        <v>0</v>
      </c>
      <c r="J67" s="17">
        <f t="shared" si="0"/>
        <v>41328051.449999988</v>
      </c>
    </row>
    <row r="68" spans="1:10">
      <c r="A68" s="14">
        <v>65</v>
      </c>
      <c r="B68" s="15" t="s">
        <v>13</v>
      </c>
      <c r="C68" s="16">
        <f>+'เงินให้กู้ยืมระยะสั้น 2566'!C68</f>
        <v>28482624.509999994</v>
      </c>
      <c r="D68" s="17">
        <f>+'เงินให้กู้ยืมระยะสั้น 2566'!EO68-'เงินให้กู้ยืมระยะสั้น 2566'!EP68</f>
        <v>2834395</v>
      </c>
      <c r="E68" s="17">
        <f>+'เงินให้กู้ยืมระยะสั้น 2566'!EL68</f>
        <v>8040522.7199999997</v>
      </c>
      <c r="F68" s="17">
        <f>+'เงินให้กู้ยืมระยะสั้น 2566'!EM68</f>
        <v>0</v>
      </c>
      <c r="G68" s="17">
        <f>+'เงินให้กู้ยืมระยะสั้น 2566'!EN68</f>
        <v>9198.69</v>
      </c>
      <c r="H68" s="17">
        <f>+'เงินให้กู้ยืมระยะสั้น 2566'!ER68</f>
        <v>0</v>
      </c>
      <c r="I68" s="17">
        <f>+'เงินให้กู้ยืมระยะสั้น 2566'!EQ68</f>
        <v>0</v>
      </c>
      <c r="J68" s="17">
        <f t="shared" si="0"/>
        <v>23267298.099999994</v>
      </c>
    </row>
    <row r="69" spans="1:10">
      <c r="A69" s="14">
        <v>66</v>
      </c>
      <c r="B69" s="15" t="s">
        <v>12</v>
      </c>
      <c r="C69" s="16">
        <f>+'เงินให้กู้ยืมระยะสั้น 2566'!C69</f>
        <v>75096536.679999992</v>
      </c>
      <c r="D69" s="17">
        <f>+'เงินให้กู้ยืมระยะสั้น 2566'!EO69-'เงินให้กู้ยืมระยะสั้น 2566'!EP69</f>
        <v>7041820</v>
      </c>
      <c r="E69" s="17">
        <f>+'เงินให้กู้ยืมระยะสั้น 2566'!EL69</f>
        <v>25245819.819999997</v>
      </c>
      <c r="F69" s="17">
        <f>+'เงินให้กู้ยืมระยะสั้น 2566'!EM69</f>
        <v>5299.88</v>
      </c>
      <c r="G69" s="17">
        <f>+'เงินให้กู้ยืมระยะสั้น 2566'!EN69</f>
        <v>0</v>
      </c>
      <c r="H69" s="17">
        <f>+'เงินให้กู้ยืมระยะสั้น 2566'!ER69</f>
        <v>0</v>
      </c>
      <c r="I69" s="17">
        <f>+'เงินให้กู้ยืมระยะสั้น 2566'!EQ69</f>
        <v>2773501.42</v>
      </c>
      <c r="J69" s="17">
        <f t="shared" ref="J69:J80" si="1">+C69+D69-E69+F69-G69-H69-I69</f>
        <v>54124335.32</v>
      </c>
    </row>
    <row r="70" spans="1:10">
      <c r="A70" s="14">
        <v>67</v>
      </c>
      <c r="B70" s="15" t="s">
        <v>11</v>
      </c>
      <c r="C70" s="16">
        <f>+'เงินให้กู้ยืมระยะสั้น 2566'!C70</f>
        <v>39528658</v>
      </c>
      <c r="D70" s="17">
        <f>+'เงินให้กู้ยืมระยะสั้น 2566'!EO70-'เงินให้กู้ยืมระยะสั้น 2566'!EP70</f>
        <v>4966000</v>
      </c>
      <c r="E70" s="17">
        <f>+'เงินให้กู้ยืมระยะสั้น 2566'!EL70</f>
        <v>13014779.41</v>
      </c>
      <c r="F70" s="17">
        <f>+'เงินให้กู้ยืมระยะสั้น 2566'!EM70</f>
        <v>0</v>
      </c>
      <c r="G70" s="17">
        <f>+'เงินให้กู้ยืมระยะสั้น 2566'!EN70</f>
        <v>0</v>
      </c>
      <c r="H70" s="17">
        <f>+'เงินให้กู้ยืมระยะสั้น 2566'!ER70</f>
        <v>0</v>
      </c>
      <c r="I70" s="17">
        <f>+'เงินให้กู้ยืมระยะสั้น 2566'!EQ70</f>
        <v>0</v>
      </c>
      <c r="J70" s="17">
        <f t="shared" si="1"/>
        <v>31479878.59</v>
      </c>
    </row>
    <row r="71" spans="1:10">
      <c r="A71" s="14">
        <v>68</v>
      </c>
      <c r="B71" s="15" t="s">
        <v>10</v>
      </c>
      <c r="C71" s="16">
        <f>+'เงินให้กู้ยืมระยะสั้น 2566'!C71</f>
        <v>35074806.230000004</v>
      </c>
      <c r="D71" s="17">
        <f>+'เงินให้กู้ยืมระยะสั้น 2566'!EO71-'เงินให้กู้ยืมระยะสั้น 2566'!EP71</f>
        <v>6000000</v>
      </c>
      <c r="E71" s="17">
        <f>+'เงินให้กู้ยืมระยะสั้น 2566'!EL71</f>
        <v>19105243.970000003</v>
      </c>
      <c r="F71" s="17">
        <f>+'เงินให้กู้ยืมระยะสั้น 2566'!EM71</f>
        <v>16740</v>
      </c>
      <c r="G71" s="17">
        <f>+'เงินให้กู้ยืมระยะสั้น 2566'!EN71</f>
        <v>0</v>
      </c>
      <c r="H71" s="17">
        <f>+'เงินให้กู้ยืมระยะสั้น 2566'!ER71</f>
        <v>0</v>
      </c>
      <c r="I71" s="17">
        <f>+'เงินให้กู้ยืมระยะสั้น 2566'!EQ71</f>
        <v>56358.53</v>
      </c>
      <c r="J71" s="17">
        <f t="shared" si="1"/>
        <v>21929943.73</v>
      </c>
    </row>
    <row r="72" spans="1:10">
      <c r="A72" s="14">
        <v>69</v>
      </c>
      <c r="B72" s="15" t="s">
        <v>9</v>
      </c>
      <c r="C72" s="16">
        <f>+'เงินให้กู้ยืมระยะสั้น 2566'!C72</f>
        <v>93692281.930000007</v>
      </c>
      <c r="D72" s="17">
        <f>+'เงินให้กู้ยืมระยะสั้น 2566'!EO72-'เงินให้กู้ยืมระยะสั้น 2566'!EP72</f>
        <v>6074690</v>
      </c>
      <c r="E72" s="17">
        <f>+'เงินให้กู้ยืมระยะสั้น 2566'!EL72</f>
        <v>31453147.809999987</v>
      </c>
      <c r="F72" s="17">
        <f>+'เงินให้กู้ยืมระยะสั้น 2566'!EM72</f>
        <v>0</v>
      </c>
      <c r="G72" s="17">
        <f>+'เงินให้กู้ยืมระยะสั้น 2566'!EN72</f>
        <v>0</v>
      </c>
      <c r="H72" s="17">
        <f>+'เงินให้กู้ยืมระยะสั้น 2566'!ER72</f>
        <v>0</v>
      </c>
      <c r="I72" s="17">
        <f>+'เงินให้กู้ยืมระยะสั้น 2566'!EQ72</f>
        <v>0</v>
      </c>
      <c r="J72" s="17">
        <f t="shared" si="1"/>
        <v>68313824.12000002</v>
      </c>
    </row>
    <row r="73" spans="1:10">
      <c r="A73" s="14">
        <v>70</v>
      </c>
      <c r="B73" s="15" t="s">
        <v>8</v>
      </c>
      <c r="C73" s="16">
        <f>+'เงินให้กู้ยืมระยะสั้น 2566'!C73</f>
        <v>27266463.129999995</v>
      </c>
      <c r="D73" s="17">
        <f>+'เงินให้กู้ยืมระยะสั้น 2566'!EO73-'เงินให้กู้ยืมระยะสั้น 2566'!EP73</f>
        <v>3572465</v>
      </c>
      <c r="E73" s="17">
        <f>+'เงินให้กู้ยืมระยะสั้น 2566'!EL73</f>
        <v>9910049.2599999998</v>
      </c>
      <c r="F73" s="17">
        <f>+'เงินให้กู้ยืมระยะสั้น 2566'!EM73</f>
        <v>0</v>
      </c>
      <c r="G73" s="17">
        <f>+'เงินให้กู้ยืมระยะสั้น 2566'!EN73</f>
        <v>0</v>
      </c>
      <c r="H73" s="17">
        <f>+'เงินให้กู้ยืมระยะสั้น 2566'!ER73</f>
        <v>0</v>
      </c>
      <c r="I73" s="17">
        <f>+'เงินให้กู้ยืมระยะสั้น 2566'!EQ73</f>
        <v>6900</v>
      </c>
      <c r="J73" s="17">
        <f t="shared" si="1"/>
        <v>20921978.869999997</v>
      </c>
    </row>
    <row r="74" spans="1:10">
      <c r="A74" s="14">
        <v>71</v>
      </c>
      <c r="B74" s="15" t="s">
        <v>7</v>
      </c>
      <c r="C74" s="16">
        <f>+'เงินให้กู้ยืมระยะสั้น 2566'!C74</f>
        <v>50668409.480000004</v>
      </c>
      <c r="D74" s="17">
        <f>+'เงินให้กู้ยืมระยะสั้น 2566'!EO74-'เงินให้กู้ยืมระยะสั้น 2566'!EP74</f>
        <v>8000000</v>
      </c>
      <c r="E74" s="17">
        <f>+'เงินให้กู้ยืมระยะสั้น 2566'!EL74</f>
        <v>24710775.790000007</v>
      </c>
      <c r="F74" s="17">
        <f>+'เงินให้กู้ยืมระยะสั้น 2566'!EM74</f>
        <v>0</v>
      </c>
      <c r="G74" s="17">
        <f>+'เงินให้กู้ยืมระยะสั้น 2566'!EN74</f>
        <v>0</v>
      </c>
      <c r="H74" s="17">
        <f>+'เงินให้กู้ยืมระยะสั้น 2566'!ER74</f>
        <v>0</v>
      </c>
      <c r="I74" s="17">
        <f>+'เงินให้กู้ยืมระยะสั้น 2566'!EQ74</f>
        <v>0</v>
      </c>
      <c r="J74" s="17">
        <f t="shared" si="1"/>
        <v>33957633.689999998</v>
      </c>
    </row>
    <row r="75" spans="1:10">
      <c r="A75" s="14">
        <v>72</v>
      </c>
      <c r="B75" s="15" t="s">
        <v>6</v>
      </c>
      <c r="C75" s="16">
        <f>+'เงินให้กู้ยืมระยะสั้น 2566'!C75</f>
        <v>34258388.790000007</v>
      </c>
      <c r="D75" s="17">
        <f>+'เงินให้กู้ยืมระยะสั้น 2566'!EO75-'เงินให้กู้ยืมระยะสั้น 2566'!EP75</f>
        <v>1466800</v>
      </c>
      <c r="E75" s="17">
        <f>+'เงินให้กู้ยืมระยะสั้น 2566'!EL75</f>
        <v>15643730.359999999</v>
      </c>
      <c r="F75" s="17">
        <f>+'เงินให้กู้ยืมระยะสั้น 2566'!EM75</f>
        <v>0</v>
      </c>
      <c r="G75" s="17">
        <f>+'เงินให้กู้ยืมระยะสั้น 2566'!EN75</f>
        <v>0</v>
      </c>
      <c r="H75" s="17">
        <f>+'เงินให้กู้ยืมระยะสั้น 2566'!ER75</f>
        <v>0</v>
      </c>
      <c r="I75" s="17">
        <f>+'เงินให้กู้ยืมระยะสั้น 2566'!EQ75</f>
        <v>68290.3</v>
      </c>
      <c r="J75" s="17">
        <f t="shared" si="1"/>
        <v>20013168.130000006</v>
      </c>
    </row>
    <row r="76" spans="1:10">
      <c r="A76" s="14">
        <v>73</v>
      </c>
      <c r="B76" s="15" t="s">
        <v>5</v>
      </c>
      <c r="C76" s="16">
        <f>+'เงินให้กู้ยืมระยะสั้น 2566'!C76</f>
        <v>41124201.200000003</v>
      </c>
      <c r="D76" s="17">
        <f>+'เงินให้กู้ยืมระยะสั้น 2566'!EO76-'เงินให้กู้ยืมระยะสั้น 2566'!EP76</f>
        <v>7544350</v>
      </c>
      <c r="E76" s="17">
        <f>+'เงินให้กู้ยืมระยะสั้น 2566'!EL76</f>
        <v>14266093.59</v>
      </c>
      <c r="F76" s="17">
        <f>+'เงินให้กู้ยืมระยะสั้น 2566'!EM76</f>
        <v>0</v>
      </c>
      <c r="G76" s="17">
        <f>+'เงินให้กู้ยืมระยะสั้น 2566'!EN76</f>
        <v>0</v>
      </c>
      <c r="H76" s="17">
        <f>+'เงินให้กู้ยืมระยะสั้น 2566'!ER76</f>
        <v>0</v>
      </c>
      <c r="I76" s="17">
        <f>+'เงินให้กู้ยืมระยะสั้น 2566'!EQ76</f>
        <v>11002.8</v>
      </c>
      <c r="J76" s="17">
        <f t="shared" si="1"/>
        <v>34391454.810000002</v>
      </c>
    </row>
    <row r="77" spans="1:10">
      <c r="A77" s="14">
        <v>74</v>
      </c>
      <c r="B77" s="15" t="s">
        <v>4</v>
      </c>
      <c r="C77" s="16">
        <f>+'เงินให้กู้ยืมระยะสั้น 2566'!C77</f>
        <v>56604052.730000004</v>
      </c>
      <c r="D77" s="17">
        <f>+'เงินให้กู้ยืมระยะสั้น 2566'!EO77-'เงินให้กู้ยืมระยะสั้น 2566'!EP77</f>
        <v>1373000</v>
      </c>
      <c r="E77" s="17">
        <f>+'เงินให้กู้ยืมระยะสั้น 2566'!EL77</f>
        <v>12214077.6</v>
      </c>
      <c r="F77" s="17">
        <f>+'เงินให้กู้ยืมระยะสั้น 2566'!EM77</f>
        <v>0</v>
      </c>
      <c r="G77" s="17">
        <f>+'เงินให้กู้ยืมระยะสั้น 2566'!EN77</f>
        <v>0</v>
      </c>
      <c r="H77" s="17">
        <f>+'เงินให้กู้ยืมระยะสั้น 2566'!ER77</f>
        <v>0</v>
      </c>
      <c r="I77" s="17">
        <f>+'เงินให้กู้ยืมระยะสั้น 2566'!EQ77</f>
        <v>1800</v>
      </c>
      <c r="J77" s="17">
        <f t="shared" si="1"/>
        <v>45761175.130000003</v>
      </c>
    </row>
    <row r="78" spans="1:10">
      <c r="A78" s="14">
        <v>75</v>
      </c>
      <c r="B78" s="15" t="s">
        <v>3</v>
      </c>
      <c r="C78" s="16">
        <f>+'เงินให้กู้ยืมระยะสั้น 2566'!C78</f>
        <v>51116082.859999999</v>
      </c>
      <c r="D78" s="17">
        <f>+'เงินให้กู้ยืมระยะสั้น 2566'!EO78-'เงินให้กู้ยืมระยะสั้น 2566'!EP78</f>
        <v>9067570</v>
      </c>
      <c r="E78" s="17">
        <f>+'เงินให้กู้ยืมระยะสั้น 2566'!EL78</f>
        <v>11010675.49</v>
      </c>
      <c r="F78" s="17">
        <f>+'เงินให้กู้ยืมระยะสั้น 2566'!EM78</f>
        <v>0</v>
      </c>
      <c r="G78" s="17">
        <f>+'เงินให้กู้ยืมระยะสั้น 2566'!EN78</f>
        <v>0</v>
      </c>
      <c r="H78" s="17">
        <f>+'เงินให้กู้ยืมระยะสั้น 2566'!ER78</f>
        <v>0</v>
      </c>
      <c r="I78" s="17">
        <f>+'เงินให้กู้ยืมระยะสั้น 2566'!EQ78</f>
        <v>1282225.8600000001</v>
      </c>
      <c r="J78" s="17">
        <f t="shared" si="1"/>
        <v>47890751.509999998</v>
      </c>
    </row>
    <row r="79" spans="1:10">
      <c r="A79" s="14">
        <v>76</v>
      </c>
      <c r="B79" s="15" t="s">
        <v>2</v>
      </c>
      <c r="C79" s="16">
        <f>+'เงินให้กู้ยืมระยะสั้น 2566'!C79</f>
        <v>46266429.549999997</v>
      </c>
      <c r="D79" s="17">
        <f>+'เงินให้กู้ยืมระยะสั้น 2566'!EO79-'เงินให้กู้ยืมระยะสั้น 2566'!EP79</f>
        <v>6400000</v>
      </c>
      <c r="E79" s="17">
        <f>+'เงินให้กู้ยืมระยะสั้น 2566'!EL79</f>
        <v>17677802.990000002</v>
      </c>
      <c r="F79" s="17">
        <f>+'เงินให้กู้ยืมระยะสั้น 2566'!EM79</f>
        <v>0</v>
      </c>
      <c r="G79" s="17">
        <f>+'เงินให้กู้ยืมระยะสั้น 2566'!EN79</f>
        <v>0</v>
      </c>
      <c r="H79" s="17">
        <f>+'เงินให้กู้ยืมระยะสั้น 2566'!ER79</f>
        <v>0</v>
      </c>
      <c r="I79" s="17">
        <f>+'เงินให้กู้ยืมระยะสั้น 2566'!EQ79</f>
        <v>181485</v>
      </c>
      <c r="J79" s="17">
        <f t="shared" si="1"/>
        <v>34807141.559999995</v>
      </c>
    </row>
    <row r="80" spans="1:10">
      <c r="A80" s="14">
        <v>77</v>
      </c>
      <c r="B80" s="15" t="s">
        <v>1</v>
      </c>
      <c r="C80" s="16">
        <f>+'เงินให้กู้ยืมระยะสั้น 2566'!C80</f>
        <v>79592647.420000002</v>
      </c>
      <c r="D80" s="17">
        <f>+'เงินให้กู้ยืมระยะสั้น 2566'!EO80-'เงินให้กู้ยืมระยะสั้น 2566'!EP80</f>
        <v>0</v>
      </c>
      <c r="E80" s="17">
        <f>+'เงินให้กู้ยืมระยะสั้น 2566'!EL80</f>
        <v>8589130.2699999996</v>
      </c>
      <c r="F80" s="17">
        <f>+'เงินให้กู้ยืมระยะสั้น 2566'!EM80</f>
        <v>265.89</v>
      </c>
      <c r="G80" s="17">
        <f>+'เงินให้กู้ยืมระยะสั้น 2566'!EN80</f>
        <v>0</v>
      </c>
      <c r="H80" s="17">
        <f>+'เงินให้กู้ยืมระยะสั้น 2566'!ER80</f>
        <v>0</v>
      </c>
      <c r="I80" s="17">
        <f>+'เงินให้กู้ยืมระยะสั้น 2566'!EQ80</f>
        <v>392483.83</v>
      </c>
      <c r="J80" s="17">
        <f t="shared" si="1"/>
        <v>70611299.210000008</v>
      </c>
    </row>
    <row r="81" spans="1:10" ht="30" customHeight="1">
      <c r="A81" s="176" t="s">
        <v>0</v>
      </c>
      <c r="B81" s="176"/>
      <c r="C81" s="18">
        <f t="shared" ref="C81:I81" si="2">SUM(C4:C80)</f>
        <v>3365193503.9960003</v>
      </c>
      <c r="D81" s="18">
        <f t="shared" si="2"/>
        <v>599406387</v>
      </c>
      <c r="E81" s="18">
        <f t="shared" si="2"/>
        <v>1581983229.6299996</v>
      </c>
      <c r="F81" s="18">
        <f>SUM(F4:F80)</f>
        <v>31949.42</v>
      </c>
      <c r="G81" s="18">
        <f t="shared" si="2"/>
        <v>459179.45</v>
      </c>
      <c r="H81" s="18">
        <f t="shared" si="2"/>
        <v>981579.76</v>
      </c>
      <c r="I81" s="18">
        <f t="shared" si="2"/>
        <v>7089896.9500000002</v>
      </c>
      <c r="J81" s="18">
        <f>SUM(J4:J80)</f>
        <v>2374117954.6260004</v>
      </c>
    </row>
    <row r="82" spans="1:10">
      <c r="E82" s="13"/>
      <c r="G82" s="12">
        <f>+F81-G81</f>
        <v>-427230.03</v>
      </c>
      <c r="J82" s="35">
        <v>2374117954.6300001</v>
      </c>
    </row>
    <row r="83" spans="1:10">
      <c r="D83" s="12"/>
      <c r="J83" s="12">
        <f>+J81-J82</f>
        <v>-3.9997100830078125E-3</v>
      </c>
    </row>
  </sheetData>
  <mergeCells count="3">
    <mergeCell ref="A1:J1"/>
    <mergeCell ref="A2:J2"/>
    <mergeCell ref="A81:B8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S87"/>
  <sheetViews>
    <sheetView zoomScale="95" zoomScaleNormal="95" workbookViewId="0">
      <pane xSplit="2" ySplit="3" topLeftCell="C4" activePane="bottomRight" state="frozen"/>
      <selection activeCell="AQ72" sqref="AQ72:AQ73"/>
      <selection pane="topRight" activeCell="AQ72" sqref="AQ72:AQ73"/>
      <selection pane="bottomLeft" activeCell="AQ72" sqref="AQ72:AQ73"/>
      <selection pane="bottomRight" activeCell="G7" sqref="G7"/>
    </sheetView>
  </sheetViews>
  <sheetFormatPr defaultColWidth="9" defaultRowHeight="24"/>
  <cols>
    <col min="1" max="1" width="6.75" style="1" customWidth="1"/>
    <col min="2" max="2" width="20.375" style="1" customWidth="1"/>
    <col min="3" max="3" width="24.75" style="1" customWidth="1"/>
    <col min="4" max="4" width="15.625" style="1" customWidth="1"/>
    <col min="5" max="5" width="11.375" style="1" customWidth="1"/>
    <col min="6" max="6" width="12.375" style="1" customWidth="1"/>
    <col min="7" max="7" width="15.625" style="1" customWidth="1"/>
    <col min="8" max="8" width="13" style="1" customWidth="1"/>
    <col min="9" max="9" width="13.375" style="1" customWidth="1"/>
    <col min="10" max="10" width="15.625" style="1" customWidth="1"/>
    <col min="11" max="11" width="11.75" style="1" customWidth="1"/>
    <col min="12" max="12" width="11.25" style="1" customWidth="1"/>
    <col min="13" max="14" width="16" style="1" customWidth="1"/>
    <col min="15" max="17" width="15.625" style="1" customWidth="1"/>
    <col min="18" max="18" width="21.375" style="1" customWidth="1"/>
    <col min="19" max="19" width="21" style="1" customWidth="1"/>
    <col min="20" max="20" width="14.375" style="1" customWidth="1"/>
    <col min="21" max="21" width="11.75" style="1" customWidth="1"/>
    <col min="22" max="23" width="17.375" style="1" customWidth="1"/>
    <col min="24" max="24" width="14.375" style="1" customWidth="1"/>
    <col min="25" max="26" width="16.25" style="1" customWidth="1"/>
    <col min="27" max="32" width="15.625" style="1" customWidth="1"/>
    <col min="33" max="34" width="17.875" style="1" customWidth="1"/>
    <col min="35" max="35" width="16.25" style="1" customWidth="1"/>
    <col min="36" max="38" width="21" style="1" customWidth="1"/>
    <col min="39" max="39" width="16.25" style="1" customWidth="1"/>
    <col min="40" max="41" width="13.75" style="1" customWidth="1"/>
    <col min="42" max="44" width="15.375" style="1" customWidth="1"/>
    <col min="45" max="52" width="17.125" style="1" customWidth="1"/>
    <col min="53" max="55" width="16.375" style="1" customWidth="1"/>
    <col min="56" max="60" width="20.625" style="1" customWidth="1"/>
    <col min="61" max="63" width="15.125" style="1" customWidth="1"/>
    <col min="64" max="64" width="15.625" style="1" customWidth="1"/>
    <col min="65" max="65" width="14" style="1" customWidth="1"/>
    <col min="66" max="66" width="13.875" style="1" customWidth="1"/>
    <col min="67" max="67" width="18.375" style="1" customWidth="1"/>
    <col min="68" max="68" width="14.125" style="1" customWidth="1"/>
    <col min="69" max="69" width="16" style="1" customWidth="1"/>
    <col min="70" max="71" width="20.875" style="1" customWidth="1"/>
    <col min="72" max="74" width="14.75" style="1" customWidth="1"/>
    <col min="75" max="77" width="15" style="1" customWidth="1"/>
    <col min="78" max="79" width="15.375" style="1" customWidth="1"/>
    <col min="80" max="80" width="12.875" style="1" customWidth="1"/>
    <col min="81" max="81" width="15.875" style="1" customWidth="1"/>
    <col min="82" max="83" width="20.25" style="1" customWidth="1"/>
    <col min="84" max="85" width="16.625" style="1" customWidth="1"/>
    <col min="86" max="86" width="12.875" style="1" customWidth="1"/>
    <col min="87" max="88" width="14.75" style="1" customWidth="1"/>
    <col min="89" max="89" width="13.125" style="1" customWidth="1"/>
    <col min="90" max="91" width="15.125" style="1" customWidth="1"/>
    <col min="92" max="92" width="13.875" style="1" customWidth="1"/>
    <col min="93" max="97" width="18.125" style="1" customWidth="1"/>
    <col min="98" max="98" width="20.125" style="1" customWidth="1"/>
    <col min="99" max="99" width="18.125" style="1" customWidth="1"/>
    <col min="100" max="100" width="11.75" style="1" customWidth="1"/>
    <col min="101" max="101" width="13.125" style="1" customWidth="1"/>
    <col min="102" max="103" width="17.625" style="1" customWidth="1"/>
    <col min="104" max="104" width="14.375" style="1" customWidth="1"/>
    <col min="105" max="107" width="17.875" style="1" customWidth="1"/>
    <col min="108" max="108" width="10.625" style="1" customWidth="1"/>
    <col min="109" max="109" width="11.375" style="1" customWidth="1"/>
    <col min="110" max="110" width="17.875" style="1" customWidth="1"/>
    <col min="111" max="111" width="12" style="1" customWidth="1"/>
    <col min="112" max="112" width="12.25" style="1" customWidth="1"/>
    <col min="113" max="113" width="16.25" style="1" customWidth="1"/>
    <col min="114" max="114" width="13.75" style="1" customWidth="1"/>
    <col min="115" max="115" width="11.875" style="1" customWidth="1"/>
    <col min="116" max="116" width="15.75" style="1" customWidth="1"/>
    <col min="117" max="117" width="17.75" style="1" customWidth="1"/>
    <col min="118" max="119" width="18.125" style="1" customWidth="1"/>
    <col min="120" max="120" width="12.125" style="1" customWidth="1"/>
    <col min="121" max="121" width="15.375" style="1" customWidth="1"/>
    <col min="122" max="122" width="13.375" style="1" customWidth="1"/>
    <col min="123" max="123" width="16.125" style="1" customWidth="1"/>
    <col min="124" max="124" width="16.875" style="1" customWidth="1"/>
    <col min="125" max="125" width="13.125" style="1" customWidth="1"/>
    <col min="126" max="126" width="13.25" style="1" customWidth="1"/>
    <col min="127" max="128" width="17" style="1" customWidth="1"/>
    <col min="129" max="130" width="16.375" style="1" customWidth="1"/>
    <col min="131" max="131" width="12.75" style="1" customWidth="1"/>
    <col min="132" max="134" width="14.625" style="1" customWidth="1"/>
    <col min="135" max="135" width="15" style="1" customWidth="1"/>
    <col min="136" max="136" width="14.75" style="1" customWidth="1"/>
    <col min="137" max="137" width="12.875" style="1" customWidth="1"/>
    <col min="138" max="139" width="13.375" style="1" customWidth="1"/>
    <col min="140" max="141" width="21" style="1" customWidth="1"/>
    <col min="142" max="142" width="22.875" style="1" customWidth="1"/>
    <col min="143" max="144" width="24.25" style="1" customWidth="1"/>
    <col min="145" max="147" width="22.875" style="1" customWidth="1"/>
    <col min="148" max="148" width="25.25" style="1" customWidth="1"/>
    <col min="149" max="149" width="19.125" style="1" bestFit="1" customWidth="1"/>
    <col min="150" max="16384" width="9" style="1"/>
  </cols>
  <sheetData>
    <row r="1" spans="1:149" ht="31.5" customHeight="1">
      <c r="A1" s="210" t="s">
        <v>83</v>
      </c>
      <c r="B1" s="210" t="s">
        <v>82</v>
      </c>
      <c r="C1" s="211" t="s">
        <v>104</v>
      </c>
      <c r="D1" s="198">
        <v>243162</v>
      </c>
      <c r="E1" s="199"/>
      <c r="F1" s="199"/>
      <c r="G1" s="200"/>
      <c r="H1" s="200"/>
      <c r="I1" s="200"/>
      <c r="J1" s="200"/>
      <c r="K1" s="200"/>
      <c r="L1" s="183"/>
      <c r="M1" s="181"/>
      <c r="N1" s="10"/>
      <c r="O1" s="207">
        <v>243193</v>
      </c>
      <c r="P1" s="208"/>
      <c r="Q1" s="208"/>
      <c r="R1" s="208"/>
      <c r="S1" s="183"/>
      <c r="T1" s="183"/>
      <c r="U1" s="183"/>
      <c r="V1" s="183"/>
      <c r="W1" s="10"/>
      <c r="X1" s="10"/>
      <c r="Y1" s="10"/>
      <c r="Z1" s="10"/>
      <c r="AA1" s="198">
        <v>243223</v>
      </c>
      <c r="AB1" s="199"/>
      <c r="AC1" s="199"/>
      <c r="AD1" s="200"/>
      <c r="AE1" s="200"/>
      <c r="AF1" s="200"/>
      <c r="AG1" s="200"/>
      <c r="AH1" s="11"/>
      <c r="AI1" s="11"/>
      <c r="AJ1" s="11"/>
      <c r="AK1" s="11"/>
      <c r="AL1" s="11"/>
      <c r="AM1" s="207">
        <v>243254</v>
      </c>
      <c r="AN1" s="208"/>
      <c r="AO1" s="208"/>
      <c r="AP1" s="183"/>
      <c r="AQ1" s="183"/>
      <c r="AR1" s="183"/>
      <c r="AS1" s="183"/>
      <c r="AT1" s="10"/>
      <c r="AU1" s="10"/>
      <c r="AV1" s="10"/>
      <c r="AW1" s="10"/>
      <c r="AX1" s="198">
        <v>243285</v>
      </c>
      <c r="AY1" s="199"/>
      <c r="AZ1" s="199"/>
      <c r="BA1" s="200"/>
      <c r="BB1" s="200"/>
      <c r="BC1" s="200"/>
      <c r="BD1" s="200"/>
      <c r="BE1" s="11"/>
      <c r="BF1" s="11"/>
      <c r="BG1" s="11"/>
      <c r="BH1" s="11"/>
      <c r="BI1" s="207">
        <v>243313</v>
      </c>
      <c r="BJ1" s="208"/>
      <c r="BK1" s="208"/>
      <c r="BL1" s="183"/>
      <c r="BM1" s="183"/>
      <c r="BN1" s="183"/>
      <c r="BO1" s="183"/>
      <c r="BP1" s="10"/>
      <c r="BQ1" s="10"/>
      <c r="BR1" s="10"/>
      <c r="BS1" s="10"/>
      <c r="BT1" s="198">
        <v>243344</v>
      </c>
      <c r="BU1" s="199"/>
      <c r="BV1" s="199"/>
      <c r="BW1" s="200"/>
      <c r="BX1" s="200"/>
      <c r="BY1" s="200"/>
      <c r="BZ1" s="200"/>
      <c r="CA1" s="11"/>
      <c r="CB1" s="11"/>
      <c r="CC1" s="11"/>
      <c r="CD1" s="11"/>
      <c r="CE1" s="11"/>
      <c r="CF1" s="198">
        <v>243374</v>
      </c>
      <c r="CG1" s="199"/>
      <c r="CH1" s="199"/>
      <c r="CI1" s="200"/>
      <c r="CJ1" s="200"/>
      <c r="CK1" s="200"/>
      <c r="CL1" s="200"/>
      <c r="CM1" s="11"/>
      <c r="CN1" s="11"/>
      <c r="CO1" s="11"/>
      <c r="CP1" s="11"/>
      <c r="CQ1" s="198">
        <v>243405</v>
      </c>
      <c r="CR1" s="199"/>
      <c r="CS1" s="199"/>
      <c r="CT1" s="199"/>
      <c r="CU1" s="200"/>
      <c r="CV1" s="200"/>
      <c r="CW1" s="200"/>
      <c r="CX1" s="200"/>
      <c r="CY1" s="11"/>
      <c r="CZ1" s="11"/>
      <c r="DA1" s="11"/>
      <c r="DB1" s="11"/>
      <c r="DC1" s="198">
        <v>243435</v>
      </c>
      <c r="DD1" s="199"/>
      <c r="DE1" s="199"/>
      <c r="DF1" s="200"/>
      <c r="DG1" s="200"/>
      <c r="DH1" s="200"/>
      <c r="DI1" s="200"/>
      <c r="DJ1" s="11"/>
      <c r="DK1" s="11"/>
      <c r="DL1" s="11"/>
      <c r="DM1" s="11"/>
      <c r="DN1" s="198">
        <v>243466</v>
      </c>
      <c r="DO1" s="199"/>
      <c r="DP1" s="199"/>
      <c r="DQ1" s="200"/>
      <c r="DR1" s="200"/>
      <c r="DS1" s="200"/>
      <c r="DT1" s="200"/>
      <c r="DU1" s="11"/>
      <c r="DV1" s="11"/>
      <c r="DW1" s="11"/>
      <c r="DX1" s="11"/>
      <c r="DY1" s="198">
        <v>243497</v>
      </c>
      <c r="DZ1" s="199"/>
      <c r="EA1" s="199"/>
      <c r="EB1" s="200"/>
      <c r="EC1" s="200"/>
      <c r="ED1" s="200"/>
      <c r="EE1" s="200"/>
      <c r="EF1" s="200"/>
      <c r="EG1" s="11"/>
      <c r="EH1" s="11"/>
      <c r="EI1" s="22"/>
      <c r="EJ1" s="22"/>
      <c r="EK1" s="22"/>
    </row>
    <row r="2" spans="1:149" ht="42.75" customHeight="1">
      <c r="A2" s="210"/>
      <c r="B2" s="210"/>
      <c r="C2" s="212"/>
      <c r="D2" s="190" t="s">
        <v>80</v>
      </c>
      <c r="E2" s="191"/>
      <c r="F2" s="192"/>
      <c r="G2" s="179" t="s">
        <v>79</v>
      </c>
      <c r="H2" s="180"/>
      <c r="I2" s="181"/>
      <c r="J2" s="186" t="s">
        <v>78</v>
      </c>
      <c r="K2" s="188"/>
      <c r="L2" s="187"/>
      <c r="M2" s="196" t="s">
        <v>86</v>
      </c>
      <c r="N2" s="197"/>
      <c r="O2" s="184" t="s">
        <v>80</v>
      </c>
      <c r="P2" s="201"/>
      <c r="Q2" s="202"/>
      <c r="R2" s="28" t="s">
        <v>91</v>
      </c>
      <c r="S2" s="179" t="s">
        <v>79</v>
      </c>
      <c r="T2" s="193"/>
      <c r="U2" s="194"/>
      <c r="V2" s="186" t="s">
        <v>78</v>
      </c>
      <c r="W2" s="188"/>
      <c r="X2" s="189"/>
      <c r="Y2" s="196" t="s">
        <v>86</v>
      </c>
      <c r="Z2" s="197"/>
      <c r="AA2" s="190" t="s">
        <v>80</v>
      </c>
      <c r="AB2" s="191"/>
      <c r="AC2" s="192"/>
      <c r="AD2" s="179" t="s">
        <v>79</v>
      </c>
      <c r="AE2" s="193"/>
      <c r="AF2" s="194"/>
      <c r="AG2" s="186" t="s">
        <v>78</v>
      </c>
      <c r="AH2" s="188"/>
      <c r="AI2" s="189"/>
      <c r="AJ2" s="196" t="s">
        <v>86</v>
      </c>
      <c r="AK2" s="197"/>
      <c r="AL2" s="30" t="s">
        <v>95</v>
      </c>
      <c r="AM2" s="182" t="s">
        <v>80</v>
      </c>
      <c r="AN2" s="181"/>
      <c r="AO2" s="10"/>
      <c r="AP2" s="182" t="s">
        <v>79</v>
      </c>
      <c r="AQ2" s="183"/>
      <c r="AR2" s="181"/>
      <c r="AS2" s="182" t="s">
        <v>78</v>
      </c>
      <c r="AT2" s="195"/>
      <c r="AU2" s="181"/>
      <c r="AV2" s="196" t="s">
        <v>86</v>
      </c>
      <c r="AW2" s="197"/>
      <c r="AX2" s="184" t="s">
        <v>80</v>
      </c>
      <c r="AY2" s="185"/>
      <c r="AZ2" s="181"/>
      <c r="BA2" s="179" t="s">
        <v>79</v>
      </c>
      <c r="BB2" s="180"/>
      <c r="BC2" s="181"/>
      <c r="BD2" s="186" t="s">
        <v>78</v>
      </c>
      <c r="BE2" s="187"/>
      <c r="BF2" s="181"/>
      <c r="BG2" s="196" t="s">
        <v>86</v>
      </c>
      <c r="BH2" s="197"/>
      <c r="BI2" s="184" t="s">
        <v>80</v>
      </c>
      <c r="BJ2" s="185"/>
      <c r="BK2" s="181"/>
      <c r="BL2" s="179" t="s">
        <v>79</v>
      </c>
      <c r="BM2" s="180"/>
      <c r="BN2" s="181"/>
      <c r="BO2" s="186" t="s">
        <v>78</v>
      </c>
      <c r="BP2" s="188"/>
      <c r="BQ2" s="189"/>
      <c r="BR2" s="196" t="s">
        <v>86</v>
      </c>
      <c r="BS2" s="197"/>
      <c r="BT2" s="190" t="s">
        <v>80</v>
      </c>
      <c r="BU2" s="191"/>
      <c r="BV2" s="192"/>
      <c r="BW2" s="179" t="s">
        <v>79</v>
      </c>
      <c r="BX2" s="193"/>
      <c r="BY2" s="194"/>
      <c r="BZ2" s="186" t="s">
        <v>78</v>
      </c>
      <c r="CA2" s="188"/>
      <c r="CB2" s="189"/>
      <c r="CC2" s="196" t="s">
        <v>86</v>
      </c>
      <c r="CD2" s="197"/>
      <c r="CE2" s="30" t="s">
        <v>95</v>
      </c>
      <c r="CF2" s="190" t="s">
        <v>80</v>
      </c>
      <c r="CG2" s="191"/>
      <c r="CH2" s="192"/>
      <c r="CI2" s="179" t="s">
        <v>79</v>
      </c>
      <c r="CJ2" s="193"/>
      <c r="CK2" s="194"/>
      <c r="CL2" s="186" t="s">
        <v>78</v>
      </c>
      <c r="CM2" s="188"/>
      <c r="CN2" s="189"/>
      <c r="CO2" s="196" t="s">
        <v>86</v>
      </c>
      <c r="CP2" s="197"/>
      <c r="CQ2" s="184" t="s">
        <v>80</v>
      </c>
      <c r="CR2" s="201"/>
      <c r="CS2" s="202"/>
      <c r="CT2" s="28" t="s">
        <v>91</v>
      </c>
      <c r="CU2" s="179" t="s">
        <v>79</v>
      </c>
      <c r="CV2" s="193"/>
      <c r="CW2" s="194"/>
      <c r="CX2" s="186" t="s">
        <v>78</v>
      </c>
      <c r="CY2" s="188"/>
      <c r="CZ2" s="189"/>
      <c r="DA2" s="196" t="s">
        <v>86</v>
      </c>
      <c r="DB2" s="197"/>
      <c r="DC2" s="203" t="s">
        <v>80</v>
      </c>
      <c r="DD2" s="204"/>
      <c r="DE2" s="205"/>
      <c r="DF2" s="203" t="s">
        <v>79</v>
      </c>
      <c r="DG2" s="204"/>
      <c r="DH2" s="205"/>
      <c r="DI2" s="203" t="s">
        <v>78</v>
      </c>
      <c r="DJ2" s="204"/>
      <c r="DK2" s="205"/>
      <c r="DL2" s="196" t="s">
        <v>86</v>
      </c>
      <c r="DM2" s="197"/>
      <c r="DN2" s="203" t="s">
        <v>80</v>
      </c>
      <c r="DO2" s="204"/>
      <c r="DP2" s="206"/>
      <c r="DQ2" s="203" t="s">
        <v>79</v>
      </c>
      <c r="DR2" s="204"/>
      <c r="DS2" s="205"/>
      <c r="DT2" s="203" t="s">
        <v>78</v>
      </c>
      <c r="DU2" s="204"/>
      <c r="DV2" s="205"/>
      <c r="DW2" s="196" t="s">
        <v>86</v>
      </c>
      <c r="DX2" s="197"/>
      <c r="DY2" s="203" t="s">
        <v>80</v>
      </c>
      <c r="DZ2" s="204"/>
      <c r="EA2" s="205"/>
      <c r="EB2" s="203" t="s">
        <v>79</v>
      </c>
      <c r="EC2" s="204"/>
      <c r="ED2" s="204"/>
      <c r="EE2" s="205"/>
      <c r="EF2" s="203" t="s">
        <v>78</v>
      </c>
      <c r="EG2" s="204"/>
      <c r="EH2" s="205"/>
      <c r="EI2" s="57"/>
      <c r="EJ2" s="196" t="s">
        <v>86</v>
      </c>
      <c r="EK2" s="197"/>
      <c r="EL2" s="213" t="s">
        <v>103</v>
      </c>
      <c r="EM2" s="214"/>
      <c r="EN2" s="214"/>
      <c r="EO2" s="214"/>
      <c r="EP2" s="214"/>
      <c r="EQ2" s="214"/>
      <c r="ER2" s="214"/>
      <c r="ES2" s="214"/>
    </row>
    <row r="3" spans="1:149" ht="33.75" customHeight="1">
      <c r="A3" s="210"/>
      <c r="B3" s="210"/>
      <c r="C3" s="7" t="s">
        <v>81</v>
      </c>
      <c r="D3" s="26" t="s">
        <v>88</v>
      </c>
      <c r="E3" s="50" t="s">
        <v>92</v>
      </c>
      <c r="F3" s="9" t="s">
        <v>106</v>
      </c>
      <c r="G3" s="26" t="s">
        <v>88</v>
      </c>
      <c r="H3" s="50" t="s">
        <v>92</v>
      </c>
      <c r="I3" s="9" t="s">
        <v>106</v>
      </c>
      <c r="J3" s="9" t="s">
        <v>88</v>
      </c>
      <c r="K3" s="50" t="s">
        <v>92</v>
      </c>
      <c r="L3" s="9" t="s">
        <v>106</v>
      </c>
      <c r="M3" s="23" t="s">
        <v>89</v>
      </c>
      <c r="N3" s="20" t="s">
        <v>90</v>
      </c>
      <c r="O3" s="9" t="s">
        <v>88</v>
      </c>
      <c r="P3" s="50" t="s">
        <v>92</v>
      </c>
      <c r="Q3" s="9" t="s">
        <v>106</v>
      </c>
      <c r="R3" s="25" t="s">
        <v>96</v>
      </c>
      <c r="S3" s="9" t="s">
        <v>88</v>
      </c>
      <c r="T3" s="50" t="s">
        <v>92</v>
      </c>
      <c r="U3" s="9" t="s">
        <v>106</v>
      </c>
      <c r="V3" s="9" t="s">
        <v>88</v>
      </c>
      <c r="W3" s="50" t="s">
        <v>92</v>
      </c>
      <c r="X3" s="9" t="s">
        <v>106</v>
      </c>
      <c r="Y3" s="23" t="s">
        <v>89</v>
      </c>
      <c r="Z3" s="20" t="s">
        <v>90</v>
      </c>
      <c r="AA3" s="9" t="s">
        <v>88</v>
      </c>
      <c r="AB3" s="50" t="s">
        <v>92</v>
      </c>
      <c r="AC3" s="9" t="s">
        <v>106</v>
      </c>
      <c r="AD3" s="9" t="s">
        <v>88</v>
      </c>
      <c r="AE3" s="50" t="s">
        <v>92</v>
      </c>
      <c r="AF3" s="9" t="s">
        <v>106</v>
      </c>
      <c r="AG3" s="9" t="s">
        <v>88</v>
      </c>
      <c r="AH3" s="50" t="s">
        <v>92</v>
      </c>
      <c r="AI3" s="9" t="s">
        <v>106</v>
      </c>
      <c r="AJ3" s="23" t="s">
        <v>89</v>
      </c>
      <c r="AK3" s="20" t="s">
        <v>90</v>
      </c>
      <c r="AL3" s="29" t="s">
        <v>96</v>
      </c>
      <c r="AM3" s="9" t="s">
        <v>88</v>
      </c>
      <c r="AN3" s="50" t="s">
        <v>92</v>
      </c>
      <c r="AO3" s="9" t="s">
        <v>106</v>
      </c>
      <c r="AP3" s="9" t="s">
        <v>88</v>
      </c>
      <c r="AQ3" s="50" t="s">
        <v>92</v>
      </c>
      <c r="AR3" s="9" t="s">
        <v>106</v>
      </c>
      <c r="AS3" s="9" t="s">
        <v>88</v>
      </c>
      <c r="AT3" s="50" t="s">
        <v>92</v>
      </c>
      <c r="AU3" s="9" t="s">
        <v>106</v>
      </c>
      <c r="AV3" s="23" t="s">
        <v>89</v>
      </c>
      <c r="AW3" s="20" t="s">
        <v>90</v>
      </c>
      <c r="AX3" s="9" t="s">
        <v>88</v>
      </c>
      <c r="AY3" s="50" t="s">
        <v>92</v>
      </c>
      <c r="AZ3" s="9" t="s">
        <v>106</v>
      </c>
      <c r="BA3" s="9" t="s">
        <v>88</v>
      </c>
      <c r="BB3" s="50" t="s">
        <v>92</v>
      </c>
      <c r="BC3" s="9" t="s">
        <v>106</v>
      </c>
      <c r="BD3" s="9" t="s">
        <v>88</v>
      </c>
      <c r="BE3" s="50" t="s">
        <v>92</v>
      </c>
      <c r="BF3" s="9" t="s">
        <v>106</v>
      </c>
      <c r="BG3" s="23" t="s">
        <v>89</v>
      </c>
      <c r="BH3" s="20" t="s">
        <v>90</v>
      </c>
      <c r="BI3" s="9" t="s">
        <v>88</v>
      </c>
      <c r="BJ3" s="50" t="s">
        <v>92</v>
      </c>
      <c r="BK3" s="9" t="s">
        <v>106</v>
      </c>
      <c r="BL3" s="9" t="s">
        <v>88</v>
      </c>
      <c r="BM3" s="50" t="s">
        <v>92</v>
      </c>
      <c r="BN3" s="9" t="s">
        <v>106</v>
      </c>
      <c r="BO3" s="9" t="s">
        <v>88</v>
      </c>
      <c r="BP3" s="50" t="s">
        <v>92</v>
      </c>
      <c r="BQ3" s="9" t="s">
        <v>106</v>
      </c>
      <c r="BR3" s="23" t="s">
        <v>89</v>
      </c>
      <c r="BS3" s="20" t="s">
        <v>90</v>
      </c>
      <c r="BT3" s="9" t="s">
        <v>88</v>
      </c>
      <c r="BU3" s="50" t="s">
        <v>92</v>
      </c>
      <c r="BV3" s="9" t="s">
        <v>106</v>
      </c>
      <c r="BW3" s="9" t="s">
        <v>88</v>
      </c>
      <c r="BX3" s="50" t="s">
        <v>92</v>
      </c>
      <c r="BY3" s="9" t="s">
        <v>106</v>
      </c>
      <c r="BZ3" s="9" t="s">
        <v>88</v>
      </c>
      <c r="CA3" s="50" t="s">
        <v>92</v>
      </c>
      <c r="CB3" s="9" t="s">
        <v>106</v>
      </c>
      <c r="CC3" s="23" t="s">
        <v>89</v>
      </c>
      <c r="CD3" s="20" t="s">
        <v>90</v>
      </c>
      <c r="CE3" s="29" t="s">
        <v>96</v>
      </c>
      <c r="CF3" s="9" t="s">
        <v>88</v>
      </c>
      <c r="CG3" s="50" t="s">
        <v>92</v>
      </c>
      <c r="CH3" s="9" t="s">
        <v>106</v>
      </c>
      <c r="CI3" s="9" t="s">
        <v>88</v>
      </c>
      <c r="CJ3" s="50" t="s">
        <v>92</v>
      </c>
      <c r="CK3" s="9" t="s">
        <v>106</v>
      </c>
      <c r="CL3" s="9" t="s">
        <v>88</v>
      </c>
      <c r="CM3" s="50" t="s">
        <v>92</v>
      </c>
      <c r="CN3" s="9" t="s">
        <v>106</v>
      </c>
      <c r="CO3" s="23" t="s">
        <v>89</v>
      </c>
      <c r="CP3" s="20" t="s">
        <v>90</v>
      </c>
      <c r="CQ3" s="9" t="s">
        <v>88</v>
      </c>
      <c r="CR3" s="50" t="s">
        <v>92</v>
      </c>
      <c r="CS3" s="9" t="s">
        <v>106</v>
      </c>
      <c r="CT3" s="9"/>
      <c r="CU3" s="9" t="s">
        <v>88</v>
      </c>
      <c r="CV3" s="50" t="s">
        <v>92</v>
      </c>
      <c r="CW3" s="9" t="s">
        <v>106</v>
      </c>
      <c r="CX3" s="9" t="s">
        <v>88</v>
      </c>
      <c r="CY3" s="50" t="s">
        <v>92</v>
      </c>
      <c r="CZ3" s="9" t="s">
        <v>106</v>
      </c>
      <c r="DA3" s="23" t="s">
        <v>89</v>
      </c>
      <c r="DB3" s="20" t="s">
        <v>90</v>
      </c>
      <c r="DC3" s="9" t="s">
        <v>88</v>
      </c>
      <c r="DD3" s="50" t="s">
        <v>92</v>
      </c>
      <c r="DE3" s="9" t="s">
        <v>106</v>
      </c>
      <c r="DF3" s="9" t="s">
        <v>88</v>
      </c>
      <c r="DG3" s="50" t="s">
        <v>92</v>
      </c>
      <c r="DH3" s="9" t="s">
        <v>106</v>
      </c>
      <c r="DI3" s="9" t="s">
        <v>88</v>
      </c>
      <c r="DJ3" s="50" t="s">
        <v>92</v>
      </c>
      <c r="DK3" s="9" t="s">
        <v>106</v>
      </c>
      <c r="DL3" s="23" t="s">
        <v>89</v>
      </c>
      <c r="DM3" s="20" t="s">
        <v>90</v>
      </c>
      <c r="DN3" s="9" t="s">
        <v>88</v>
      </c>
      <c r="DO3" s="50" t="s">
        <v>92</v>
      </c>
      <c r="DP3" s="9" t="s">
        <v>106</v>
      </c>
      <c r="DQ3" s="9" t="s">
        <v>88</v>
      </c>
      <c r="DR3" s="50" t="s">
        <v>92</v>
      </c>
      <c r="DS3" s="9" t="s">
        <v>106</v>
      </c>
      <c r="DT3" s="9" t="s">
        <v>88</v>
      </c>
      <c r="DU3" s="50" t="s">
        <v>92</v>
      </c>
      <c r="DV3" s="9" t="s">
        <v>106</v>
      </c>
      <c r="DW3" s="23" t="s">
        <v>89</v>
      </c>
      <c r="DX3" s="20" t="s">
        <v>90</v>
      </c>
      <c r="DY3" s="9" t="s">
        <v>88</v>
      </c>
      <c r="DZ3" s="50" t="s">
        <v>92</v>
      </c>
      <c r="EA3" s="9" t="s">
        <v>106</v>
      </c>
      <c r="EB3" s="9" t="s">
        <v>88</v>
      </c>
      <c r="EC3" s="51" t="s">
        <v>111</v>
      </c>
      <c r="ED3" s="50" t="s">
        <v>92</v>
      </c>
      <c r="EE3" s="9" t="s">
        <v>106</v>
      </c>
      <c r="EF3" s="9" t="s">
        <v>88</v>
      </c>
      <c r="EG3" s="50" t="s">
        <v>92</v>
      </c>
      <c r="EH3" s="9" t="s">
        <v>106</v>
      </c>
      <c r="EI3" s="58" t="s">
        <v>126</v>
      </c>
      <c r="EJ3" s="23" t="s">
        <v>89</v>
      </c>
      <c r="EK3" s="20" t="s">
        <v>90</v>
      </c>
      <c r="EL3" s="32" t="s">
        <v>93</v>
      </c>
      <c r="EM3" s="27" t="s">
        <v>92</v>
      </c>
      <c r="EN3" s="27" t="s">
        <v>107</v>
      </c>
      <c r="EO3" s="33" t="s">
        <v>94</v>
      </c>
      <c r="EP3" s="27" t="s">
        <v>90</v>
      </c>
      <c r="EQ3" s="55" t="s">
        <v>126</v>
      </c>
      <c r="ER3" s="31" t="s">
        <v>97</v>
      </c>
      <c r="ES3" s="27" t="s">
        <v>98</v>
      </c>
    </row>
    <row r="4" spans="1:149">
      <c r="A4" s="6">
        <v>1</v>
      </c>
      <c r="B4" s="5" t="s">
        <v>77</v>
      </c>
      <c r="C4" s="47">
        <v>49482730.500000015</v>
      </c>
      <c r="D4" s="4">
        <v>405963.17</v>
      </c>
      <c r="E4" s="4"/>
      <c r="F4" s="4"/>
      <c r="G4" s="4">
        <v>233899.07</v>
      </c>
      <c r="H4" s="4"/>
      <c r="I4" s="4"/>
      <c r="J4" s="4">
        <v>113652.24</v>
      </c>
      <c r="K4" s="4"/>
      <c r="L4" s="4"/>
      <c r="M4" s="4"/>
      <c r="N4" s="4"/>
      <c r="O4" s="4">
        <v>441195.79</v>
      </c>
      <c r="P4" s="4"/>
      <c r="Q4" s="4"/>
      <c r="R4" s="4"/>
      <c r="S4" s="4">
        <v>199949.86</v>
      </c>
      <c r="T4" s="4"/>
      <c r="U4" s="4"/>
      <c r="V4" s="4">
        <v>29161.48</v>
      </c>
      <c r="W4" s="4"/>
      <c r="X4" s="4"/>
      <c r="Y4" s="4">
        <v>0</v>
      </c>
      <c r="Z4" s="4"/>
      <c r="AA4" s="4">
        <v>425323.7</v>
      </c>
      <c r="AB4" s="4"/>
      <c r="AC4" s="4"/>
      <c r="AD4" s="4">
        <v>181978.86</v>
      </c>
      <c r="AE4" s="4"/>
      <c r="AF4" s="4"/>
      <c r="AG4" s="4">
        <v>92500.87</v>
      </c>
      <c r="AH4" s="4"/>
      <c r="AI4" s="4"/>
      <c r="AJ4" s="4">
        <v>0</v>
      </c>
      <c r="AK4" s="4"/>
      <c r="AL4" s="4"/>
      <c r="AM4" s="4">
        <v>353142.85</v>
      </c>
      <c r="AN4" s="4"/>
      <c r="AO4" s="4"/>
      <c r="AP4" s="4">
        <v>255096.54</v>
      </c>
      <c r="AQ4" s="4"/>
      <c r="AR4" s="4"/>
      <c r="AS4" s="4">
        <v>83895.84</v>
      </c>
      <c r="AT4" s="4"/>
      <c r="AU4" s="4"/>
      <c r="AV4" s="4">
        <v>0</v>
      </c>
      <c r="AW4" s="4"/>
      <c r="AX4" s="4">
        <v>429630.55</v>
      </c>
      <c r="AY4" s="4"/>
      <c r="AZ4" s="4"/>
      <c r="BA4" s="4">
        <v>156873.16</v>
      </c>
      <c r="BB4" s="4"/>
      <c r="BC4" s="4"/>
      <c r="BD4" s="4">
        <v>68987.06</v>
      </c>
      <c r="BE4" s="4"/>
      <c r="BF4" s="4"/>
      <c r="BG4" s="4">
        <v>541900</v>
      </c>
      <c r="BH4" s="4"/>
      <c r="BI4" s="4">
        <v>365246.01</v>
      </c>
      <c r="BJ4" s="4"/>
      <c r="BK4" s="4"/>
      <c r="BL4" s="4">
        <v>198063.72</v>
      </c>
      <c r="BM4" s="4"/>
      <c r="BN4" s="4"/>
      <c r="BO4" s="4">
        <v>105639.63</v>
      </c>
      <c r="BP4" s="4"/>
      <c r="BQ4" s="4"/>
      <c r="BR4" s="4">
        <v>1155000</v>
      </c>
      <c r="BS4" s="4">
        <v>0</v>
      </c>
      <c r="BT4" s="4">
        <v>269151.46999999997</v>
      </c>
      <c r="BU4" s="4"/>
      <c r="BV4" s="4"/>
      <c r="BW4" s="4">
        <v>247937.69</v>
      </c>
      <c r="BX4" s="4"/>
      <c r="BY4" s="4"/>
      <c r="BZ4" s="4">
        <v>50525.270000000004</v>
      </c>
      <c r="CA4" s="4"/>
      <c r="CB4" s="4"/>
      <c r="CC4" s="4">
        <v>783688</v>
      </c>
      <c r="CD4" s="4">
        <v>0</v>
      </c>
      <c r="CE4" s="4"/>
      <c r="CF4" s="4">
        <v>452453.00000000012</v>
      </c>
      <c r="CG4" s="4"/>
      <c r="CH4" s="4"/>
      <c r="CI4" s="4">
        <v>341254.08999999991</v>
      </c>
      <c r="CJ4" s="4"/>
      <c r="CK4" s="4"/>
      <c r="CL4" s="4">
        <v>43718.2</v>
      </c>
      <c r="CM4" s="4"/>
      <c r="CN4" s="4"/>
      <c r="CO4" s="4"/>
      <c r="CP4" s="4"/>
      <c r="CQ4" s="4">
        <v>497973.74</v>
      </c>
      <c r="CR4" s="4"/>
      <c r="CS4" s="4"/>
      <c r="CT4" s="4"/>
      <c r="CU4" s="4">
        <v>211049.46999999991</v>
      </c>
      <c r="CV4" s="4"/>
      <c r="CW4" s="4"/>
      <c r="CX4" s="4">
        <v>88978.280000000013</v>
      </c>
      <c r="CY4" s="4"/>
      <c r="CZ4" s="4"/>
      <c r="DA4" s="4">
        <v>0</v>
      </c>
      <c r="DB4" s="4"/>
      <c r="DC4" s="4">
        <v>412200.08999999997</v>
      </c>
      <c r="DD4" s="4"/>
      <c r="DE4" s="4"/>
      <c r="DF4" s="4">
        <v>185448.58999999994</v>
      </c>
      <c r="DG4" s="4"/>
      <c r="DH4" s="4"/>
      <c r="DI4" s="4">
        <v>58609.71</v>
      </c>
      <c r="DJ4" s="4"/>
      <c r="DK4" s="4"/>
      <c r="DL4" s="4">
        <v>919500</v>
      </c>
      <c r="DM4" s="4">
        <v>0</v>
      </c>
      <c r="DN4" s="43">
        <v>1269740.4099999999</v>
      </c>
      <c r="DO4" s="4"/>
      <c r="DP4" s="4"/>
      <c r="DQ4" s="4">
        <v>364411.16000000003</v>
      </c>
      <c r="DR4" s="4"/>
      <c r="DS4" s="4"/>
      <c r="DT4" s="4">
        <v>71695.989999999991</v>
      </c>
      <c r="DU4" s="4"/>
      <c r="DV4" s="4"/>
      <c r="DW4" s="4">
        <v>0</v>
      </c>
      <c r="DX4" s="4">
        <v>0</v>
      </c>
      <c r="DY4" s="4">
        <v>735053.16000000027</v>
      </c>
      <c r="DZ4" s="4"/>
      <c r="EA4" s="4">
        <v>2076</v>
      </c>
      <c r="EB4" s="4">
        <v>199179.48000000004</v>
      </c>
      <c r="EC4" s="4"/>
      <c r="ED4" s="4"/>
      <c r="EE4" s="4"/>
      <c r="EF4" s="4">
        <v>83780.37</v>
      </c>
      <c r="EG4" s="4"/>
      <c r="EH4" s="4"/>
      <c r="EI4" s="4">
        <v>288931.5</v>
      </c>
      <c r="EJ4" s="4">
        <v>0</v>
      </c>
      <c r="EK4" s="4">
        <v>0</v>
      </c>
      <c r="EL4" s="46">
        <f t="shared" ref="EL4:EL35" si="0">+D4+G4+J4+S4+V4+O4+AA4+AD4+AG4+AM4+AP4+AS4+AX4+BA4+BD4+BI4+BL4+BO4+BT4+BW4+BZ4+CF4+CI4+CL4+CQ4+CU4+CX4+DC4+DF4+DI4+DN4+DQ4+DT4+DY4+EB4+EF4</f>
        <v>9723360.5700000003</v>
      </c>
      <c r="EM4" s="3">
        <f>+E4+H4+K4+P4+T4+W4+AB4+AE4+AH4+AN4+AQ4+AT4+AY4+BB4+BE4+BJ4+BM4+BP4+BU4+BX4+CA4+CG4+CJ4+CM4+CR4+CV4+CY4+DD4+DG4+DJ4+DO4+DR4+DU4+DZ4+ED4+EG4</f>
        <v>0</v>
      </c>
      <c r="EN4" s="3">
        <f>+F4+I4+L4+Q4+U4+X4+AC4+AF4+AI4+AO4+AR4+AU4+AZ4+BC4+BF4+BK4+BN4+BQ4+BV4+BY4+CB4+CH4+CK4+CN4+CS4+CW4+CZ4+DE4+DH4+DK4+DP4+DS4+DV4+EA4+EE4+EH4</f>
        <v>2076</v>
      </c>
      <c r="EO4" s="3">
        <f t="shared" ref="EO4:EO35" si="1">+M4+Y4+AJ4+AV4+BG4+BR4+CC4+CO4+DA4+DL4+DW4+EJ4</f>
        <v>3400088</v>
      </c>
      <c r="EP4" s="3">
        <f t="shared" ref="EP4:EP35" si="2">+N4+Z4+AK4+AW4+BH4+BS4+CD4+CP4+DB4+DM4+DX4+EK4</f>
        <v>0</v>
      </c>
      <c r="EQ4" s="3">
        <f>+EI4</f>
        <v>288931.5</v>
      </c>
      <c r="ER4" s="3">
        <f t="shared" ref="ER4:ER35" si="3">+R4+AL4+CE4+CT4</f>
        <v>0</v>
      </c>
      <c r="ES4" s="46">
        <f>+C4-EL4+EM4-EN4+EO4-EP4-ER4-EQ4</f>
        <v>42868450.430000015</v>
      </c>
    </row>
    <row r="5" spans="1:149">
      <c r="A5" s="6">
        <v>2</v>
      </c>
      <c r="B5" s="5" t="s">
        <v>76</v>
      </c>
      <c r="C5" s="47">
        <v>56080757.389999993</v>
      </c>
      <c r="D5" s="4">
        <v>792249.83</v>
      </c>
      <c r="E5" s="4"/>
      <c r="F5" s="4"/>
      <c r="G5" s="4">
        <v>398236.67</v>
      </c>
      <c r="H5" s="4"/>
      <c r="I5" s="4"/>
      <c r="J5" s="4">
        <v>140291.14000000001</v>
      </c>
      <c r="K5" s="4"/>
      <c r="L5" s="4"/>
      <c r="M5" s="4"/>
      <c r="N5" s="4"/>
      <c r="O5" s="4">
        <v>628770.54</v>
      </c>
      <c r="P5" s="4"/>
      <c r="Q5" s="4"/>
      <c r="R5" s="4"/>
      <c r="S5" s="4">
        <v>257183.69</v>
      </c>
      <c r="T5" s="4"/>
      <c r="U5" s="4"/>
      <c r="V5" s="4">
        <v>189498.91</v>
      </c>
      <c r="W5" s="4"/>
      <c r="X5" s="4"/>
      <c r="Y5" s="4">
        <v>0</v>
      </c>
      <c r="Z5" s="4"/>
      <c r="AA5" s="4">
        <v>663836.97</v>
      </c>
      <c r="AB5" s="4"/>
      <c r="AC5" s="4"/>
      <c r="AD5" s="4">
        <v>310471.48</v>
      </c>
      <c r="AE5" s="4"/>
      <c r="AF5" s="4"/>
      <c r="AG5" s="4">
        <v>107962.92</v>
      </c>
      <c r="AH5" s="4"/>
      <c r="AI5" s="4"/>
      <c r="AJ5" s="4">
        <v>520000</v>
      </c>
      <c r="AK5" s="4"/>
      <c r="AL5" s="4"/>
      <c r="AM5" s="4">
        <v>913636.75</v>
      </c>
      <c r="AN5" s="4"/>
      <c r="AO5" s="4"/>
      <c r="AP5" s="4">
        <v>362920.4</v>
      </c>
      <c r="AQ5" s="4"/>
      <c r="AR5" s="4"/>
      <c r="AS5" s="4">
        <v>116793.76</v>
      </c>
      <c r="AT5" s="4"/>
      <c r="AU5" s="4"/>
      <c r="AV5" s="4">
        <v>0</v>
      </c>
      <c r="AW5" s="4"/>
      <c r="AX5" s="4">
        <v>625235.77</v>
      </c>
      <c r="AY5" s="4"/>
      <c r="AZ5" s="4"/>
      <c r="BA5" s="4">
        <v>345077.98</v>
      </c>
      <c r="BB5" s="4"/>
      <c r="BC5" s="4"/>
      <c r="BD5" s="4">
        <v>85360.56</v>
      </c>
      <c r="BE5" s="4"/>
      <c r="BF5" s="4"/>
      <c r="BG5" s="4">
        <v>1267231</v>
      </c>
      <c r="BH5" s="4"/>
      <c r="BI5" s="4">
        <v>537238.68000000005</v>
      </c>
      <c r="BJ5" s="4"/>
      <c r="BK5" s="4"/>
      <c r="BL5" s="4">
        <v>333762.2</v>
      </c>
      <c r="BM5" s="4"/>
      <c r="BN5" s="4"/>
      <c r="BO5" s="4">
        <v>77867.09</v>
      </c>
      <c r="BP5" s="4"/>
      <c r="BQ5" s="4"/>
      <c r="BR5" s="4">
        <v>1343597</v>
      </c>
      <c r="BS5" s="4">
        <v>0</v>
      </c>
      <c r="BT5" s="4">
        <v>561124.69999999995</v>
      </c>
      <c r="BU5" s="4"/>
      <c r="BV5" s="4"/>
      <c r="BW5" s="4">
        <v>295936.98</v>
      </c>
      <c r="BX5" s="4"/>
      <c r="BY5" s="4"/>
      <c r="BZ5" s="4">
        <v>69453.77</v>
      </c>
      <c r="CA5" s="4"/>
      <c r="CB5" s="4"/>
      <c r="CC5" s="4"/>
      <c r="CD5" s="4">
        <v>0</v>
      </c>
      <c r="CE5" s="4"/>
      <c r="CF5" s="4">
        <v>717399.22</v>
      </c>
      <c r="CG5" s="4"/>
      <c r="CH5" s="4"/>
      <c r="CI5" s="4">
        <v>295456.37999999989</v>
      </c>
      <c r="CJ5" s="4"/>
      <c r="CK5" s="4"/>
      <c r="CL5" s="4">
        <v>40030.100000000006</v>
      </c>
      <c r="CM5" s="4"/>
      <c r="CN5" s="4"/>
      <c r="CO5" s="4"/>
      <c r="CP5" s="4"/>
      <c r="CQ5" s="4">
        <v>667373.2100000002</v>
      </c>
      <c r="CR5" s="4"/>
      <c r="CS5" s="4"/>
      <c r="CT5" s="4"/>
      <c r="CU5" s="4">
        <v>213638.05999999997</v>
      </c>
      <c r="CV5" s="4"/>
      <c r="CW5" s="4"/>
      <c r="CX5" s="4">
        <v>51545.299999999996</v>
      </c>
      <c r="CY5" s="4"/>
      <c r="CZ5" s="4"/>
      <c r="DA5" s="4">
        <v>0</v>
      </c>
      <c r="DB5" s="4"/>
      <c r="DC5" s="4">
        <v>677672.25000000012</v>
      </c>
      <c r="DD5" s="4"/>
      <c r="DE5" s="4"/>
      <c r="DF5" s="4">
        <v>270112.01999999996</v>
      </c>
      <c r="DG5" s="4"/>
      <c r="DH5" s="4"/>
      <c r="DI5" s="4">
        <v>37162.159999999996</v>
      </c>
      <c r="DJ5" s="4"/>
      <c r="DK5" s="4"/>
      <c r="DL5" s="4">
        <v>0</v>
      </c>
      <c r="DM5" s="4">
        <v>0</v>
      </c>
      <c r="DN5" s="43">
        <v>1295785.5599999998</v>
      </c>
      <c r="DO5" s="4"/>
      <c r="DP5" s="4"/>
      <c r="DQ5" s="4">
        <v>443674.6700000001</v>
      </c>
      <c r="DR5" s="4"/>
      <c r="DS5" s="4"/>
      <c r="DT5" s="4">
        <v>301308.5</v>
      </c>
      <c r="DU5" s="4"/>
      <c r="DV5" s="4"/>
      <c r="DW5" s="4">
        <v>872140</v>
      </c>
      <c r="DX5" s="4">
        <v>0</v>
      </c>
      <c r="DY5" s="4">
        <v>662451.71999999986</v>
      </c>
      <c r="DZ5" s="37">
        <v>1776.57</v>
      </c>
      <c r="EA5" s="4"/>
      <c r="EB5" s="4">
        <v>447111.27000000014</v>
      </c>
      <c r="EC5" s="4"/>
      <c r="ED5" s="4"/>
      <c r="EE5" s="4"/>
      <c r="EF5" s="4">
        <v>97114.58</v>
      </c>
      <c r="EG5" s="4"/>
      <c r="EH5" s="4"/>
      <c r="EI5" s="4"/>
      <c r="EJ5" s="4">
        <v>0</v>
      </c>
      <c r="EK5" s="4">
        <v>0</v>
      </c>
      <c r="EL5" s="46">
        <f t="shared" si="0"/>
        <v>14030745.790000003</v>
      </c>
      <c r="EM5" s="3">
        <f t="shared" ref="EM5:EM68" si="4">+E5+H5+K5+P5+T5+W5+AB5+AE5+AH5+AN5+AQ5+AT5+AY5+BB5+BE5+BJ5+BM5+BP5+BU5+BX5+CA5+CG5+CJ5+CM5+CR5+CV5+CY5+DD5+DG5+DJ5+DO5+DR5+DU5+DZ5+ED5+EG5</f>
        <v>1776.57</v>
      </c>
      <c r="EN5" s="3">
        <f t="shared" ref="EN5:EN68" si="5">+F5+I5+L5+Q5+U5+X5+AC5+AF5+AI5+AO5+AR5+AU5+AZ5+BC5+BF5+BK5+BN5+BQ5+BV5+BY5+CB5+CH5+CK5+CN5+CS5+CW5+CZ5+DE5+DH5+DK5+DP5+DS5+DV5+EA5+EE5+EH5</f>
        <v>0</v>
      </c>
      <c r="EO5" s="3">
        <f t="shared" si="1"/>
        <v>4002968</v>
      </c>
      <c r="EP5" s="3">
        <f t="shared" si="2"/>
        <v>0</v>
      </c>
      <c r="EQ5" s="3">
        <f t="shared" ref="EQ5:EQ68" si="6">+EI5</f>
        <v>0</v>
      </c>
      <c r="ER5" s="3">
        <f t="shared" si="3"/>
        <v>0</v>
      </c>
      <c r="ES5" s="46">
        <f t="shared" ref="ES5:ES68" si="7">+C5-EL5+EM5-EN5+EO5-EP5-ER5-EQ5</f>
        <v>46054756.169999994</v>
      </c>
    </row>
    <row r="6" spans="1:149">
      <c r="A6" s="6">
        <v>3</v>
      </c>
      <c r="B6" s="5" t="s">
        <v>75</v>
      </c>
      <c r="C6" s="47">
        <v>26303766.969999995</v>
      </c>
      <c r="D6" s="4">
        <v>613933.12</v>
      </c>
      <c r="E6" s="4"/>
      <c r="F6" s="4"/>
      <c r="G6" s="4">
        <v>422075.13</v>
      </c>
      <c r="H6" s="4"/>
      <c r="I6" s="4"/>
      <c r="J6" s="4">
        <v>61026.38</v>
      </c>
      <c r="K6" s="4"/>
      <c r="L6" s="4"/>
      <c r="M6" s="4"/>
      <c r="N6" s="4"/>
      <c r="O6" s="4">
        <v>402068.27</v>
      </c>
      <c r="P6" s="4"/>
      <c r="Q6" s="4"/>
      <c r="R6" s="4"/>
      <c r="S6" s="4">
        <v>190832.93</v>
      </c>
      <c r="T6" s="4"/>
      <c r="U6" s="4"/>
      <c r="V6" s="4">
        <v>21109.29</v>
      </c>
      <c r="W6" s="4"/>
      <c r="X6" s="4"/>
      <c r="Y6" s="4">
        <v>0</v>
      </c>
      <c r="Z6" s="4"/>
      <c r="AA6" s="4">
        <v>429104.26</v>
      </c>
      <c r="AB6" s="4"/>
      <c r="AC6" s="4"/>
      <c r="AD6" s="4">
        <v>254638.35</v>
      </c>
      <c r="AE6" s="4"/>
      <c r="AF6" s="4"/>
      <c r="AG6" s="4">
        <v>11982.44</v>
      </c>
      <c r="AH6" s="4"/>
      <c r="AI6" s="4"/>
      <c r="AJ6" s="4">
        <v>897365</v>
      </c>
      <c r="AK6" s="4"/>
      <c r="AL6" s="4"/>
      <c r="AM6" s="4">
        <v>567524.39</v>
      </c>
      <c r="AN6" s="4"/>
      <c r="AO6" s="4"/>
      <c r="AP6" s="4">
        <v>359164.93</v>
      </c>
      <c r="AQ6" s="4"/>
      <c r="AR6" s="4"/>
      <c r="AS6" s="4">
        <v>55465</v>
      </c>
      <c r="AT6" s="4"/>
      <c r="AU6" s="4"/>
      <c r="AV6" s="4">
        <v>0</v>
      </c>
      <c r="AW6" s="4"/>
      <c r="AX6" s="4">
        <v>544138.15999999992</v>
      </c>
      <c r="AY6" s="4"/>
      <c r="AZ6" s="4"/>
      <c r="BA6" s="4">
        <v>275093.88</v>
      </c>
      <c r="BB6" s="4"/>
      <c r="BC6" s="4"/>
      <c r="BD6" s="4">
        <v>43575.840000000004</v>
      </c>
      <c r="BE6" s="4"/>
      <c r="BF6" s="4"/>
      <c r="BG6" s="4">
        <v>0</v>
      </c>
      <c r="BH6" s="4"/>
      <c r="BI6" s="4">
        <v>667507.82000000007</v>
      </c>
      <c r="BJ6" s="4"/>
      <c r="BK6" s="4"/>
      <c r="BL6" s="4">
        <v>268335.38</v>
      </c>
      <c r="BM6" s="4"/>
      <c r="BN6" s="4"/>
      <c r="BO6" s="4">
        <v>101612</v>
      </c>
      <c r="BP6" s="4"/>
      <c r="BQ6" s="4"/>
      <c r="BR6" s="4">
        <v>934730</v>
      </c>
      <c r="BS6" s="4">
        <v>0</v>
      </c>
      <c r="BT6" s="4">
        <v>419885.77</v>
      </c>
      <c r="BU6" s="4"/>
      <c r="BV6" s="4"/>
      <c r="BW6" s="4">
        <v>250849.98000000004</v>
      </c>
      <c r="BX6" s="4"/>
      <c r="BY6" s="4"/>
      <c r="BZ6" s="4">
        <v>69056</v>
      </c>
      <c r="CA6" s="4"/>
      <c r="CB6" s="4"/>
      <c r="CC6" s="4">
        <v>0</v>
      </c>
      <c r="CD6" s="4">
        <v>0</v>
      </c>
      <c r="CE6" s="4"/>
      <c r="CF6" s="4">
        <v>501560.70999999996</v>
      </c>
      <c r="CG6" s="4"/>
      <c r="CH6" s="4"/>
      <c r="CI6" s="4">
        <v>215201.28</v>
      </c>
      <c r="CJ6" s="4"/>
      <c r="CK6" s="4"/>
      <c r="CL6" s="4">
        <v>25207.75</v>
      </c>
      <c r="CM6" s="4"/>
      <c r="CN6" s="4"/>
      <c r="CO6" s="4"/>
      <c r="CP6" s="4"/>
      <c r="CQ6" s="4">
        <v>355528.89</v>
      </c>
      <c r="CR6" s="4"/>
      <c r="CS6" s="4"/>
      <c r="CT6" s="4"/>
      <c r="CU6" s="4">
        <v>236598.81999999998</v>
      </c>
      <c r="CV6" s="4"/>
      <c r="CW6" s="4"/>
      <c r="CX6" s="4">
        <v>75704</v>
      </c>
      <c r="CY6" s="4"/>
      <c r="CZ6" s="4"/>
      <c r="DA6" s="4">
        <v>0</v>
      </c>
      <c r="DB6" s="4"/>
      <c r="DC6" s="4">
        <v>322138.32999999996</v>
      </c>
      <c r="DD6" s="4"/>
      <c r="DE6" s="4"/>
      <c r="DF6" s="4">
        <v>197581.46000000002</v>
      </c>
      <c r="DG6" s="4"/>
      <c r="DH6" s="4"/>
      <c r="DI6" s="4">
        <v>17064</v>
      </c>
      <c r="DJ6" s="4"/>
      <c r="DK6" s="4"/>
      <c r="DL6" s="4">
        <v>614740</v>
      </c>
      <c r="DM6" s="4">
        <v>0</v>
      </c>
      <c r="DN6" s="43">
        <v>412620.01000000013</v>
      </c>
      <c r="DO6" s="4"/>
      <c r="DP6" s="4"/>
      <c r="DQ6" s="4">
        <v>160779.95000000001</v>
      </c>
      <c r="DR6" s="4"/>
      <c r="DS6" s="4"/>
      <c r="DT6" s="4">
        <v>68023</v>
      </c>
      <c r="DU6" s="4"/>
      <c r="DV6" s="4"/>
      <c r="DW6" s="4">
        <v>0</v>
      </c>
      <c r="DX6" s="4">
        <v>0</v>
      </c>
      <c r="DY6" s="4">
        <v>635560.72</v>
      </c>
      <c r="DZ6" s="4"/>
      <c r="EA6" s="4"/>
      <c r="EB6" s="4">
        <v>239967.06</v>
      </c>
      <c r="EC6" s="4"/>
      <c r="ED6" s="4"/>
      <c r="EE6" s="4"/>
      <c r="EF6" s="4">
        <v>188515.81</v>
      </c>
      <c r="EG6" s="4"/>
      <c r="EH6" s="4"/>
      <c r="EI6" s="4"/>
      <c r="EJ6" s="4">
        <v>0</v>
      </c>
      <c r="EK6" s="4">
        <v>0</v>
      </c>
      <c r="EL6" s="46">
        <f t="shared" si="0"/>
        <v>9681031.1100000013</v>
      </c>
      <c r="EM6" s="3">
        <f t="shared" si="4"/>
        <v>0</v>
      </c>
      <c r="EN6" s="3">
        <f t="shared" si="5"/>
        <v>0</v>
      </c>
      <c r="EO6" s="3">
        <f t="shared" si="1"/>
        <v>2446835</v>
      </c>
      <c r="EP6" s="3">
        <f t="shared" si="2"/>
        <v>0</v>
      </c>
      <c r="EQ6" s="3">
        <f t="shared" si="6"/>
        <v>0</v>
      </c>
      <c r="ER6" s="3">
        <f t="shared" si="3"/>
        <v>0</v>
      </c>
      <c r="ES6" s="46">
        <f t="shared" si="7"/>
        <v>19069570.859999992</v>
      </c>
    </row>
    <row r="7" spans="1:149">
      <c r="A7" s="6">
        <v>4</v>
      </c>
      <c r="B7" s="5" t="s">
        <v>74</v>
      </c>
      <c r="C7" s="47">
        <v>43418004.819999993</v>
      </c>
      <c r="D7" s="4">
        <v>447371.16</v>
      </c>
      <c r="E7" s="4"/>
      <c r="F7" s="4"/>
      <c r="G7" s="4">
        <v>553341.12</v>
      </c>
      <c r="H7" s="4"/>
      <c r="I7" s="4"/>
      <c r="J7" s="4">
        <v>316311.15999999997</v>
      </c>
      <c r="K7" s="4"/>
      <c r="L7" s="4"/>
      <c r="M7" s="4"/>
      <c r="N7" s="4"/>
      <c r="O7" s="4">
        <v>317425.17</v>
      </c>
      <c r="P7" s="4"/>
      <c r="Q7" s="4"/>
      <c r="R7" s="4"/>
      <c r="S7" s="4">
        <v>447672.88</v>
      </c>
      <c r="T7" s="4"/>
      <c r="U7" s="4"/>
      <c r="V7" s="4">
        <v>215074.98</v>
      </c>
      <c r="W7" s="4"/>
      <c r="X7" s="4"/>
      <c r="Y7" s="4">
        <v>0</v>
      </c>
      <c r="Z7" s="4"/>
      <c r="AA7" s="4">
        <v>301703.25</v>
      </c>
      <c r="AB7" s="4"/>
      <c r="AC7" s="4"/>
      <c r="AD7" s="4">
        <v>486370.57</v>
      </c>
      <c r="AE7" s="4"/>
      <c r="AF7" s="4"/>
      <c r="AG7" s="4">
        <v>282971.71999999997</v>
      </c>
      <c r="AH7" s="4"/>
      <c r="AI7" s="4"/>
      <c r="AJ7" s="4">
        <v>0</v>
      </c>
      <c r="AK7" s="4"/>
      <c r="AL7" s="4"/>
      <c r="AM7" s="4">
        <v>510224.02</v>
      </c>
      <c r="AN7" s="4"/>
      <c r="AO7" s="4"/>
      <c r="AP7" s="4">
        <v>438840.35</v>
      </c>
      <c r="AQ7" s="4"/>
      <c r="AR7" s="4"/>
      <c r="AS7" s="4">
        <v>252024.68</v>
      </c>
      <c r="AT7" s="4"/>
      <c r="AU7" s="4"/>
      <c r="AV7" s="4">
        <v>2151350</v>
      </c>
      <c r="AW7" s="4"/>
      <c r="AX7" s="4">
        <v>682297.74999999965</v>
      </c>
      <c r="AY7" s="4"/>
      <c r="AZ7" s="4">
        <v>3966.38</v>
      </c>
      <c r="BA7" s="4">
        <v>554649.25</v>
      </c>
      <c r="BB7" s="4"/>
      <c r="BC7" s="4"/>
      <c r="BD7" s="4">
        <v>343761.03</v>
      </c>
      <c r="BE7" s="4"/>
      <c r="BF7" s="4"/>
      <c r="BG7" s="4">
        <v>2771000</v>
      </c>
      <c r="BH7" s="4"/>
      <c r="BI7" s="4">
        <v>907688.10000000021</v>
      </c>
      <c r="BJ7" s="4"/>
      <c r="BK7" s="4">
        <v>1597</v>
      </c>
      <c r="BL7" s="4">
        <v>749501.75</v>
      </c>
      <c r="BM7" s="4"/>
      <c r="BN7" s="4"/>
      <c r="BO7" s="4">
        <v>523946.53</v>
      </c>
      <c r="BP7" s="4"/>
      <c r="BQ7" s="4"/>
      <c r="BR7" s="4">
        <v>3022000</v>
      </c>
      <c r="BS7" s="4">
        <v>0</v>
      </c>
      <c r="BT7" s="4">
        <v>381370.23</v>
      </c>
      <c r="BU7" s="4"/>
      <c r="BV7" s="4"/>
      <c r="BW7" s="4">
        <v>499566.44</v>
      </c>
      <c r="BX7" s="4"/>
      <c r="BY7" s="4"/>
      <c r="BZ7" s="4">
        <v>212457.34</v>
      </c>
      <c r="CA7" s="4"/>
      <c r="CB7" s="4"/>
      <c r="CC7" s="4">
        <v>0</v>
      </c>
      <c r="CD7" s="4">
        <v>0</v>
      </c>
      <c r="CE7" s="4"/>
      <c r="CF7" s="4">
        <v>445271.24999999994</v>
      </c>
      <c r="CG7" s="4"/>
      <c r="CH7" s="4"/>
      <c r="CI7" s="4">
        <v>365239.23</v>
      </c>
      <c r="CJ7" s="4"/>
      <c r="CK7" s="4"/>
      <c r="CL7" s="4">
        <v>179380.03000000003</v>
      </c>
      <c r="CM7" s="4"/>
      <c r="CN7" s="4"/>
      <c r="CO7" s="4"/>
      <c r="CP7" s="4"/>
      <c r="CQ7" s="4">
        <v>421967.56999999995</v>
      </c>
      <c r="CR7" s="4"/>
      <c r="CS7" s="4"/>
      <c r="CT7" s="4"/>
      <c r="CU7" s="4">
        <v>435854.97</v>
      </c>
      <c r="CV7" s="4"/>
      <c r="CW7" s="4"/>
      <c r="CX7" s="4">
        <v>255234.35000000003</v>
      </c>
      <c r="CY7" s="4"/>
      <c r="CZ7" s="4"/>
      <c r="DA7" s="4">
        <v>709000</v>
      </c>
      <c r="DB7" s="4"/>
      <c r="DC7" s="4">
        <v>370787.72000000009</v>
      </c>
      <c r="DD7" s="4"/>
      <c r="DE7" s="4"/>
      <c r="DF7" s="4">
        <v>487082.62999999995</v>
      </c>
      <c r="DG7" s="4"/>
      <c r="DH7" s="4"/>
      <c r="DI7" s="4">
        <v>187131.89</v>
      </c>
      <c r="DJ7" s="4"/>
      <c r="DK7" s="4"/>
      <c r="DL7" s="4">
        <v>0</v>
      </c>
      <c r="DM7" s="4">
        <v>0</v>
      </c>
      <c r="DN7" s="43">
        <v>808640.22</v>
      </c>
      <c r="DO7" s="4"/>
      <c r="DP7" s="4"/>
      <c r="DQ7" s="4">
        <v>515511.7100000002</v>
      </c>
      <c r="DR7" s="4"/>
      <c r="DS7" s="4"/>
      <c r="DT7" s="4">
        <v>249099.86000000002</v>
      </c>
      <c r="DU7" s="4"/>
      <c r="DV7" s="4"/>
      <c r="DW7" s="4">
        <v>0</v>
      </c>
      <c r="DX7" s="4">
        <v>0</v>
      </c>
      <c r="DY7" s="4">
        <v>829179.46000000008</v>
      </c>
      <c r="DZ7" s="4"/>
      <c r="EA7" s="4"/>
      <c r="EB7" s="4">
        <v>447632.30999999994</v>
      </c>
      <c r="EC7" s="4"/>
      <c r="ED7" s="4"/>
      <c r="EE7" s="4"/>
      <c r="EF7" s="4">
        <v>300197.63000000006</v>
      </c>
      <c r="EG7" s="4"/>
      <c r="EH7" s="4"/>
      <c r="EI7" s="4"/>
      <c r="EJ7" s="4">
        <v>0</v>
      </c>
      <c r="EK7" s="4">
        <v>0</v>
      </c>
      <c r="EL7" s="46">
        <f t="shared" si="0"/>
        <v>15722780.310000006</v>
      </c>
      <c r="EM7" s="3">
        <f t="shared" si="4"/>
        <v>0</v>
      </c>
      <c r="EN7" s="3">
        <f t="shared" si="5"/>
        <v>5563.38</v>
      </c>
      <c r="EO7" s="3">
        <f t="shared" si="1"/>
        <v>8653350</v>
      </c>
      <c r="EP7" s="3">
        <f t="shared" si="2"/>
        <v>0</v>
      </c>
      <c r="EQ7" s="3">
        <f t="shared" si="6"/>
        <v>0</v>
      </c>
      <c r="ER7" s="3">
        <f t="shared" si="3"/>
        <v>0</v>
      </c>
      <c r="ES7" s="46">
        <f t="shared" si="7"/>
        <v>36343011.129999988</v>
      </c>
    </row>
    <row r="8" spans="1:149">
      <c r="A8" s="6">
        <v>5</v>
      </c>
      <c r="B8" s="5" t="s">
        <v>73</v>
      </c>
      <c r="C8" s="47">
        <v>30965501.330000002</v>
      </c>
      <c r="D8" s="4">
        <v>690749.68</v>
      </c>
      <c r="E8" s="4"/>
      <c r="F8" s="4"/>
      <c r="G8" s="4">
        <v>221754.66</v>
      </c>
      <c r="H8" s="4"/>
      <c r="I8" s="4"/>
      <c r="J8" s="4">
        <v>436193.59</v>
      </c>
      <c r="K8" s="4"/>
      <c r="L8" s="4"/>
      <c r="M8" s="4"/>
      <c r="N8" s="4"/>
      <c r="O8" s="4">
        <v>363405.39</v>
      </c>
      <c r="P8" s="4"/>
      <c r="Q8" s="4"/>
      <c r="R8" s="4"/>
      <c r="S8" s="4">
        <v>83179</v>
      </c>
      <c r="T8" s="4"/>
      <c r="U8" s="4"/>
      <c r="V8" s="4">
        <v>258271.39</v>
      </c>
      <c r="W8" s="4"/>
      <c r="X8" s="4"/>
      <c r="Y8" s="4">
        <v>0</v>
      </c>
      <c r="Z8" s="4"/>
      <c r="AA8" s="4">
        <v>589891.39</v>
      </c>
      <c r="AB8" s="4"/>
      <c r="AC8" s="4"/>
      <c r="AD8" s="4">
        <v>286744.08</v>
      </c>
      <c r="AE8" s="4"/>
      <c r="AF8" s="4"/>
      <c r="AG8" s="4">
        <v>243596.5</v>
      </c>
      <c r="AH8" s="4"/>
      <c r="AI8" s="4"/>
      <c r="AJ8" s="4">
        <v>0</v>
      </c>
      <c r="AK8" s="4"/>
      <c r="AL8" s="4"/>
      <c r="AM8" s="4">
        <v>474592.68</v>
      </c>
      <c r="AN8" s="4"/>
      <c r="AO8" s="4"/>
      <c r="AP8" s="4">
        <v>200015</v>
      </c>
      <c r="AQ8" s="4"/>
      <c r="AR8" s="4"/>
      <c r="AS8" s="4">
        <v>385830.96</v>
      </c>
      <c r="AT8" s="4"/>
      <c r="AU8" s="4"/>
      <c r="AV8" s="4">
        <v>4523325</v>
      </c>
      <c r="AW8" s="4"/>
      <c r="AX8" s="4">
        <v>409717.16</v>
      </c>
      <c r="AY8" s="4"/>
      <c r="AZ8" s="4"/>
      <c r="BA8" s="4">
        <v>152076.21999999997</v>
      </c>
      <c r="BB8" s="4"/>
      <c r="BC8" s="4"/>
      <c r="BD8" s="4">
        <v>667062.65</v>
      </c>
      <c r="BE8" s="4"/>
      <c r="BF8" s="4"/>
      <c r="BG8" s="4">
        <v>2331310</v>
      </c>
      <c r="BH8" s="4"/>
      <c r="BI8" s="4">
        <v>546330.99</v>
      </c>
      <c r="BJ8" s="4"/>
      <c r="BK8" s="4"/>
      <c r="BL8" s="4">
        <v>203968.79</v>
      </c>
      <c r="BM8" s="4"/>
      <c r="BN8" s="4"/>
      <c r="BO8" s="4">
        <v>797883.29</v>
      </c>
      <c r="BP8" s="4"/>
      <c r="BQ8" s="4"/>
      <c r="BR8" s="4">
        <v>3900165</v>
      </c>
      <c r="BS8" s="4">
        <v>0</v>
      </c>
      <c r="BT8" s="4">
        <v>584006.68000000005</v>
      </c>
      <c r="BU8" s="4"/>
      <c r="BV8" s="4"/>
      <c r="BW8" s="4">
        <v>280100.83</v>
      </c>
      <c r="BX8" s="4"/>
      <c r="BY8" s="4"/>
      <c r="BZ8" s="4">
        <v>601475.05000000005</v>
      </c>
      <c r="CA8" s="4"/>
      <c r="CB8" s="4"/>
      <c r="CC8" s="4">
        <v>245200</v>
      </c>
      <c r="CD8" s="4">
        <v>0</v>
      </c>
      <c r="CE8" s="4"/>
      <c r="CF8" s="4">
        <v>372792.26</v>
      </c>
      <c r="CG8" s="4"/>
      <c r="CH8" s="4"/>
      <c r="CI8" s="4">
        <v>119024.01</v>
      </c>
      <c r="CJ8" s="4"/>
      <c r="CK8" s="4"/>
      <c r="CL8" s="4">
        <v>291666.96999999997</v>
      </c>
      <c r="CM8" s="4"/>
      <c r="CN8" s="4"/>
      <c r="CO8" s="4"/>
      <c r="CP8" s="4"/>
      <c r="CQ8" s="4">
        <v>471988.44</v>
      </c>
      <c r="CR8" s="4"/>
      <c r="CS8" s="4"/>
      <c r="CT8" s="4"/>
      <c r="CU8" s="4">
        <v>292351.8</v>
      </c>
      <c r="CV8" s="4"/>
      <c r="CW8" s="4"/>
      <c r="CX8" s="4">
        <v>279919.92000000004</v>
      </c>
      <c r="CY8" s="4"/>
      <c r="CZ8" s="4"/>
      <c r="DA8" s="4">
        <v>0</v>
      </c>
      <c r="DB8" s="4"/>
      <c r="DC8" s="4">
        <v>1123988.7499999998</v>
      </c>
      <c r="DD8" s="4"/>
      <c r="DE8" s="4"/>
      <c r="DF8" s="4">
        <v>383812.34000000008</v>
      </c>
      <c r="DG8" s="4"/>
      <c r="DH8" s="4"/>
      <c r="DI8" s="4">
        <v>500308.2</v>
      </c>
      <c r="DJ8" s="4"/>
      <c r="DK8" s="4"/>
      <c r="DL8" s="4">
        <v>812710</v>
      </c>
      <c r="DM8" s="4">
        <v>0</v>
      </c>
      <c r="DN8" s="43">
        <v>1290384.0699999998</v>
      </c>
      <c r="DO8" s="4"/>
      <c r="DP8" s="4"/>
      <c r="DQ8" s="4">
        <v>477391.73</v>
      </c>
      <c r="DR8" s="4"/>
      <c r="DS8" s="4"/>
      <c r="DT8" s="4">
        <v>930393.92</v>
      </c>
      <c r="DU8" s="4"/>
      <c r="DV8" s="4"/>
      <c r="DW8" s="4">
        <v>0</v>
      </c>
      <c r="DX8" s="4">
        <v>0</v>
      </c>
      <c r="DY8" s="4">
        <v>862369.14000000013</v>
      </c>
      <c r="DZ8" s="4"/>
      <c r="EA8" s="4"/>
      <c r="EB8" s="4">
        <v>306713.36</v>
      </c>
      <c r="EC8" s="4"/>
      <c r="ED8" s="4"/>
      <c r="EE8" s="4"/>
      <c r="EF8" s="4">
        <v>735744.2699999999</v>
      </c>
      <c r="EG8" s="4"/>
      <c r="EH8" s="4"/>
      <c r="EI8" s="4"/>
      <c r="EJ8" s="4">
        <v>0</v>
      </c>
      <c r="EK8" s="4">
        <v>0</v>
      </c>
      <c r="EL8" s="46">
        <f t="shared" si="0"/>
        <v>16915695.160000004</v>
      </c>
      <c r="EM8" s="3">
        <f t="shared" si="4"/>
        <v>0</v>
      </c>
      <c r="EN8" s="3">
        <f t="shared" si="5"/>
        <v>0</v>
      </c>
      <c r="EO8" s="3">
        <f t="shared" si="1"/>
        <v>11812710</v>
      </c>
      <c r="EP8" s="3">
        <f t="shared" si="2"/>
        <v>0</v>
      </c>
      <c r="EQ8" s="3">
        <f t="shared" si="6"/>
        <v>0</v>
      </c>
      <c r="ER8" s="3">
        <f t="shared" si="3"/>
        <v>0</v>
      </c>
      <c r="ES8" s="46">
        <f t="shared" si="7"/>
        <v>25862516.169999998</v>
      </c>
    </row>
    <row r="9" spans="1:149">
      <c r="A9" s="6">
        <v>6</v>
      </c>
      <c r="B9" s="5" t="s">
        <v>72</v>
      </c>
      <c r="C9" s="47">
        <v>40299656.180000007</v>
      </c>
      <c r="D9" s="4">
        <v>765572.03</v>
      </c>
      <c r="E9" s="4"/>
      <c r="F9" s="4"/>
      <c r="G9" s="4">
        <v>299559.51</v>
      </c>
      <c r="H9" s="4"/>
      <c r="I9" s="4"/>
      <c r="J9" s="4">
        <v>649680.63</v>
      </c>
      <c r="K9" s="4"/>
      <c r="L9" s="4"/>
      <c r="M9" s="4"/>
      <c r="N9" s="4"/>
      <c r="O9" s="4">
        <v>233072.66</v>
      </c>
      <c r="P9" s="4"/>
      <c r="Q9" s="4"/>
      <c r="R9" s="4"/>
      <c r="S9" s="4">
        <v>164147.01999999999</v>
      </c>
      <c r="T9" s="4"/>
      <c r="U9" s="4"/>
      <c r="V9" s="4">
        <v>476375.42</v>
      </c>
      <c r="W9" s="4"/>
      <c r="X9" s="4"/>
      <c r="Y9" s="4">
        <v>0</v>
      </c>
      <c r="Z9" s="4"/>
      <c r="AA9" s="4">
        <v>965199.92</v>
      </c>
      <c r="AB9" s="4"/>
      <c r="AC9" s="4"/>
      <c r="AD9" s="4">
        <v>363498.83</v>
      </c>
      <c r="AE9" s="4"/>
      <c r="AF9" s="4"/>
      <c r="AG9" s="4">
        <v>1022310.48</v>
      </c>
      <c r="AH9" s="4"/>
      <c r="AI9" s="4"/>
      <c r="AJ9" s="4">
        <v>0</v>
      </c>
      <c r="AK9" s="4"/>
      <c r="AL9" s="4"/>
      <c r="AM9" s="4">
        <v>235632.09</v>
      </c>
      <c r="AN9" s="4"/>
      <c r="AO9" s="4"/>
      <c r="AP9" s="4">
        <v>107545.74</v>
      </c>
      <c r="AQ9" s="4"/>
      <c r="AR9" s="4"/>
      <c r="AS9" s="4">
        <v>286381.09000000003</v>
      </c>
      <c r="AT9" s="4"/>
      <c r="AU9" s="4"/>
      <c r="AV9" s="4">
        <v>3630655</v>
      </c>
      <c r="AW9" s="4"/>
      <c r="AX9" s="4">
        <v>323333.68</v>
      </c>
      <c r="AY9" s="4"/>
      <c r="AZ9" s="4"/>
      <c r="BA9" s="4">
        <v>139786.04999999996</v>
      </c>
      <c r="BB9" s="4"/>
      <c r="BC9" s="4"/>
      <c r="BD9" s="4">
        <v>246263.10000000003</v>
      </c>
      <c r="BE9" s="4"/>
      <c r="BF9" s="4"/>
      <c r="BG9" s="4">
        <v>2175640</v>
      </c>
      <c r="BH9" s="4"/>
      <c r="BI9" s="4">
        <v>823319.15000000014</v>
      </c>
      <c r="BJ9" s="4"/>
      <c r="BK9" s="4"/>
      <c r="BL9" s="4">
        <v>431375.38</v>
      </c>
      <c r="BM9" s="4"/>
      <c r="BN9" s="4"/>
      <c r="BO9" s="4">
        <v>1577764.6899999997</v>
      </c>
      <c r="BP9" s="4"/>
      <c r="BQ9" s="4"/>
      <c r="BR9" s="4">
        <v>0</v>
      </c>
      <c r="BS9" s="4">
        <v>0</v>
      </c>
      <c r="BT9" s="4">
        <v>560509.71999999986</v>
      </c>
      <c r="BU9" s="4"/>
      <c r="BV9" s="4"/>
      <c r="BW9" s="4">
        <v>335428.90999999992</v>
      </c>
      <c r="BX9" s="4"/>
      <c r="BY9" s="4"/>
      <c r="BZ9" s="4">
        <v>316013.58999999991</v>
      </c>
      <c r="CA9" s="4"/>
      <c r="CB9" s="4"/>
      <c r="CC9" s="4">
        <v>2128900</v>
      </c>
      <c r="CD9" s="4">
        <v>0</v>
      </c>
      <c r="CE9" s="4"/>
      <c r="CF9" s="4">
        <v>315577.65000000002</v>
      </c>
      <c r="CG9" s="4"/>
      <c r="CH9" s="4"/>
      <c r="CI9" s="4">
        <v>144433.28</v>
      </c>
      <c r="CJ9" s="4"/>
      <c r="CK9" s="4"/>
      <c r="CL9" s="4">
        <v>311898.48</v>
      </c>
      <c r="CM9" s="4"/>
      <c r="CN9" s="4"/>
      <c r="CO9" s="4"/>
      <c r="CP9" s="4"/>
      <c r="CQ9" s="4">
        <v>584111.23000000021</v>
      </c>
      <c r="CR9" s="4"/>
      <c r="CS9" s="4"/>
      <c r="CT9" s="4"/>
      <c r="CU9" s="4">
        <v>201158.39999999999</v>
      </c>
      <c r="CV9" s="4"/>
      <c r="CW9" s="4"/>
      <c r="CX9" s="4">
        <v>430769.25</v>
      </c>
      <c r="CY9" s="4"/>
      <c r="CZ9" s="4"/>
      <c r="DA9" s="4">
        <v>0</v>
      </c>
      <c r="DB9" s="4"/>
      <c r="DC9" s="4">
        <v>454627.36999999936</v>
      </c>
      <c r="DD9" s="4"/>
      <c r="DE9" s="4"/>
      <c r="DF9" s="4">
        <v>200400.01999999996</v>
      </c>
      <c r="DG9" s="4"/>
      <c r="DH9" s="4"/>
      <c r="DI9" s="4">
        <v>536569.97000000009</v>
      </c>
      <c r="DJ9" s="4"/>
      <c r="DK9" s="4"/>
      <c r="DL9" s="4">
        <v>631300</v>
      </c>
      <c r="DM9" s="4">
        <v>0</v>
      </c>
      <c r="DN9" s="43">
        <v>571916.61000000068</v>
      </c>
      <c r="DO9" s="4"/>
      <c r="DP9" s="4"/>
      <c r="DQ9" s="4">
        <v>137279.50000000003</v>
      </c>
      <c r="DR9" s="4"/>
      <c r="DS9" s="4"/>
      <c r="DT9" s="4">
        <v>284500.88000000006</v>
      </c>
      <c r="DU9" s="4"/>
      <c r="DV9" s="4"/>
      <c r="DW9" s="4">
        <v>0</v>
      </c>
      <c r="DX9" s="4">
        <v>0</v>
      </c>
      <c r="DY9" s="4">
        <v>911530.82000000007</v>
      </c>
      <c r="DZ9" s="4"/>
      <c r="EA9" s="4"/>
      <c r="EB9" s="4">
        <v>304267.19</v>
      </c>
      <c r="EC9" s="4"/>
      <c r="ED9" s="4"/>
      <c r="EE9" s="4"/>
      <c r="EF9" s="4">
        <v>1144271.4000000001</v>
      </c>
      <c r="EG9" s="4"/>
      <c r="EH9" s="4"/>
      <c r="EI9" s="4">
        <v>34564</v>
      </c>
      <c r="EJ9" s="4">
        <v>0</v>
      </c>
      <c r="EK9" s="4">
        <v>0</v>
      </c>
      <c r="EL9" s="46">
        <f t="shared" si="0"/>
        <v>16856081.740000002</v>
      </c>
      <c r="EM9" s="3">
        <f t="shared" si="4"/>
        <v>0</v>
      </c>
      <c r="EN9" s="3">
        <f t="shared" si="5"/>
        <v>0</v>
      </c>
      <c r="EO9" s="3">
        <f t="shared" si="1"/>
        <v>8566495</v>
      </c>
      <c r="EP9" s="3">
        <f t="shared" si="2"/>
        <v>0</v>
      </c>
      <c r="EQ9" s="3">
        <f t="shared" si="6"/>
        <v>34564</v>
      </c>
      <c r="ER9" s="3">
        <f t="shared" si="3"/>
        <v>0</v>
      </c>
      <c r="ES9" s="46">
        <f t="shared" si="7"/>
        <v>31975505.440000005</v>
      </c>
    </row>
    <row r="10" spans="1:149">
      <c r="A10" s="6">
        <v>7</v>
      </c>
      <c r="B10" s="5" t="s">
        <v>71</v>
      </c>
      <c r="C10" s="47">
        <v>21511704.550000001</v>
      </c>
      <c r="D10" s="4">
        <v>180812.29</v>
      </c>
      <c r="E10" s="4"/>
      <c r="F10" s="4"/>
      <c r="G10" s="4">
        <v>143687.76</v>
      </c>
      <c r="H10" s="4"/>
      <c r="I10" s="4"/>
      <c r="J10" s="4">
        <v>127477.91</v>
      </c>
      <c r="K10" s="4"/>
      <c r="L10" s="4"/>
      <c r="M10" s="4"/>
      <c r="N10" s="4"/>
      <c r="O10" s="4">
        <v>105786.86</v>
      </c>
      <c r="P10" s="4"/>
      <c r="Q10" s="4"/>
      <c r="R10" s="4"/>
      <c r="S10" s="4">
        <v>38429.040000000001</v>
      </c>
      <c r="T10" s="4"/>
      <c r="U10" s="4"/>
      <c r="V10" s="4">
        <v>134244.85999999999</v>
      </c>
      <c r="W10" s="4"/>
      <c r="X10" s="4"/>
      <c r="Y10" s="4">
        <v>632590</v>
      </c>
      <c r="Z10" s="4"/>
      <c r="AA10" s="4">
        <v>79007.11</v>
      </c>
      <c r="AB10" s="4"/>
      <c r="AC10" s="4"/>
      <c r="AD10" s="4">
        <v>254536.08</v>
      </c>
      <c r="AE10" s="4"/>
      <c r="AF10" s="4"/>
      <c r="AG10" s="4">
        <v>113928.39</v>
      </c>
      <c r="AH10" s="4"/>
      <c r="AI10" s="4"/>
      <c r="AJ10" s="4">
        <v>300000</v>
      </c>
      <c r="AK10" s="4"/>
      <c r="AL10" s="4"/>
      <c r="AM10" s="4">
        <v>131525.32999999999</v>
      </c>
      <c r="AN10" s="4"/>
      <c r="AO10" s="4"/>
      <c r="AP10" s="4">
        <v>160932.29999999999</v>
      </c>
      <c r="AQ10" s="4"/>
      <c r="AR10" s="4"/>
      <c r="AS10" s="4">
        <v>40535.51</v>
      </c>
      <c r="AT10" s="4"/>
      <c r="AU10" s="4"/>
      <c r="AV10" s="4">
        <v>210000</v>
      </c>
      <c r="AW10" s="4"/>
      <c r="AX10" s="4">
        <v>128583.22</v>
      </c>
      <c r="AY10" s="4"/>
      <c r="AZ10" s="4"/>
      <c r="BA10" s="4">
        <v>111505.18999999999</v>
      </c>
      <c r="BB10" s="4"/>
      <c r="BC10" s="4"/>
      <c r="BD10" s="4">
        <v>130881.76</v>
      </c>
      <c r="BE10" s="4"/>
      <c r="BF10" s="4"/>
      <c r="BG10" s="4">
        <v>0</v>
      </c>
      <c r="BH10" s="4"/>
      <c r="BI10" s="4">
        <v>49180.6</v>
      </c>
      <c r="BJ10" s="4"/>
      <c r="BK10" s="4"/>
      <c r="BL10" s="4">
        <v>62847.349999999991</v>
      </c>
      <c r="BM10" s="4"/>
      <c r="BN10" s="4"/>
      <c r="BO10" s="4">
        <v>198498.35</v>
      </c>
      <c r="BP10" s="4"/>
      <c r="BQ10" s="4"/>
      <c r="BR10" s="4">
        <v>297900</v>
      </c>
      <c r="BS10" s="4">
        <v>0</v>
      </c>
      <c r="BT10" s="4">
        <v>45226.819999999992</v>
      </c>
      <c r="BU10" s="4"/>
      <c r="BV10" s="4"/>
      <c r="BW10" s="4">
        <v>186640.50000000003</v>
      </c>
      <c r="BX10" s="4"/>
      <c r="BY10" s="4"/>
      <c r="BZ10" s="4">
        <v>20394.949999999997</v>
      </c>
      <c r="CA10" s="4"/>
      <c r="CB10" s="4"/>
      <c r="CC10" s="4">
        <v>361760</v>
      </c>
      <c r="CD10" s="4">
        <v>0</v>
      </c>
      <c r="CE10" s="4"/>
      <c r="CF10" s="4">
        <v>151689.69</v>
      </c>
      <c r="CG10" s="4"/>
      <c r="CH10" s="4"/>
      <c r="CI10" s="4">
        <v>96070.640000000014</v>
      </c>
      <c r="CJ10" s="4"/>
      <c r="CK10" s="4"/>
      <c r="CL10" s="4">
        <v>114007.41999999998</v>
      </c>
      <c r="CM10" s="4"/>
      <c r="CN10" s="4"/>
      <c r="CO10" s="4"/>
      <c r="CP10" s="4"/>
      <c r="CQ10" s="4">
        <v>64799.439999999995</v>
      </c>
      <c r="CR10" s="4"/>
      <c r="CS10" s="4"/>
      <c r="CT10" s="4"/>
      <c r="CU10" s="4">
        <v>105597.14</v>
      </c>
      <c r="CV10" s="4"/>
      <c r="CW10" s="4"/>
      <c r="CX10" s="4">
        <v>101886.46</v>
      </c>
      <c r="CY10" s="4"/>
      <c r="CZ10" s="4"/>
      <c r="DA10" s="4">
        <v>0</v>
      </c>
      <c r="DB10" s="4"/>
      <c r="DC10" s="4">
        <v>168300.5</v>
      </c>
      <c r="DD10" s="4"/>
      <c r="DE10" s="4"/>
      <c r="DF10" s="4">
        <v>49749.079999999994</v>
      </c>
      <c r="DG10" s="4"/>
      <c r="DH10" s="4"/>
      <c r="DI10" s="4">
        <v>83329.150000000009</v>
      </c>
      <c r="DJ10" s="4"/>
      <c r="DK10" s="4"/>
      <c r="DL10" s="4">
        <v>0</v>
      </c>
      <c r="DM10" s="4">
        <v>0</v>
      </c>
      <c r="DN10" s="43">
        <v>378351.56000000052</v>
      </c>
      <c r="DO10" s="4"/>
      <c r="DP10" s="4"/>
      <c r="DQ10" s="4">
        <v>142722.83999999991</v>
      </c>
      <c r="DR10" s="4"/>
      <c r="DS10" s="4"/>
      <c r="DT10" s="4">
        <v>319898.87999999989</v>
      </c>
      <c r="DU10" s="4"/>
      <c r="DV10" s="4"/>
      <c r="DW10" s="4">
        <v>480000</v>
      </c>
      <c r="DX10" s="4">
        <v>0</v>
      </c>
      <c r="DY10" s="4">
        <v>242986.22000000003</v>
      </c>
      <c r="DZ10" s="4"/>
      <c r="EA10" s="4"/>
      <c r="EB10" s="4">
        <v>209712.69000000018</v>
      </c>
      <c r="EC10" s="4"/>
      <c r="ED10" s="4"/>
      <c r="EE10" s="4"/>
      <c r="EF10" s="4">
        <v>76700.109999999971</v>
      </c>
      <c r="EG10" s="4"/>
      <c r="EH10" s="4"/>
      <c r="EI10" s="4"/>
      <c r="EJ10" s="4">
        <v>0</v>
      </c>
      <c r="EK10" s="4">
        <v>0</v>
      </c>
      <c r="EL10" s="46">
        <f t="shared" si="0"/>
        <v>4750464.0000000009</v>
      </c>
      <c r="EM10" s="3">
        <f t="shared" si="4"/>
        <v>0</v>
      </c>
      <c r="EN10" s="3">
        <f t="shared" si="5"/>
        <v>0</v>
      </c>
      <c r="EO10" s="3">
        <f t="shared" si="1"/>
        <v>2282250</v>
      </c>
      <c r="EP10" s="3">
        <f t="shared" si="2"/>
        <v>0</v>
      </c>
      <c r="EQ10" s="3">
        <f t="shared" si="6"/>
        <v>0</v>
      </c>
      <c r="ER10" s="3">
        <f t="shared" si="3"/>
        <v>0</v>
      </c>
      <c r="ES10" s="46">
        <f t="shared" si="7"/>
        <v>19043490.550000001</v>
      </c>
    </row>
    <row r="11" spans="1:149">
      <c r="A11" s="6">
        <v>8</v>
      </c>
      <c r="B11" s="5" t="s">
        <v>70</v>
      </c>
      <c r="C11" s="47">
        <v>55327452.320000008</v>
      </c>
      <c r="D11" s="4">
        <v>310631.93</v>
      </c>
      <c r="E11" s="4"/>
      <c r="F11" s="4"/>
      <c r="G11" s="4">
        <v>1127722.3999999999</v>
      </c>
      <c r="H11" s="4"/>
      <c r="I11" s="4"/>
      <c r="J11" s="4">
        <v>425750.3</v>
      </c>
      <c r="K11" s="4"/>
      <c r="L11" s="4"/>
      <c r="M11" s="4"/>
      <c r="N11" s="4"/>
      <c r="O11" s="4">
        <v>150225.76999999999</v>
      </c>
      <c r="P11" s="4"/>
      <c r="Q11" s="4"/>
      <c r="R11" s="4"/>
      <c r="S11" s="4">
        <v>493087.33</v>
      </c>
      <c r="T11" s="4"/>
      <c r="U11" s="4"/>
      <c r="V11" s="4">
        <v>539370.81000000006</v>
      </c>
      <c r="W11" s="4"/>
      <c r="X11" s="4"/>
      <c r="Y11" s="4">
        <v>0</v>
      </c>
      <c r="Z11" s="4"/>
      <c r="AA11" s="4">
        <v>104961.67</v>
      </c>
      <c r="AB11" s="4"/>
      <c r="AC11" s="4"/>
      <c r="AD11" s="4">
        <v>619481.56999999995</v>
      </c>
      <c r="AE11" s="4"/>
      <c r="AF11" s="4"/>
      <c r="AG11" s="4">
        <v>836353.76</v>
      </c>
      <c r="AH11" s="4"/>
      <c r="AI11" s="4"/>
      <c r="AJ11" s="4">
        <v>0</v>
      </c>
      <c r="AK11" s="4"/>
      <c r="AL11" s="4"/>
      <c r="AM11" s="4">
        <v>210519.24</v>
      </c>
      <c r="AN11" s="4"/>
      <c r="AO11" s="4"/>
      <c r="AP11" s="4">
        <v>579582.80000000005</v>
      </c>
      <c r="AQ11" s="4"/>
      <c r="AR11" s="4"/>
      <c r="AS11" s="4">
        <v>381834.71</v>
      </c>
      <c r="AT11" s="4">
        <v>27.81</v>
      </c>
      <c r="AU11" s="4">
        <v>105.7</v>
      </c>
      <c r="AV11" s="4">
        <v>0</v>
      </c>
      <c r="AW11" s="4"/>
      <c r="AX11" s="4">
        <v>152634.29</v>
      </c>
      <c r="AY11" s="4"/>
      <c r="AZ11" s="4"/>
      <c r="BA11" s="4">
        <v>499734.96000000008</v>
      </c>
      <c r="BB11" s="4"/>
      <c r="BC11" s="4"/>
      <c r="BD11" s="4">
        <v>293943.16000000003</v>
      </c>
      <c r="BE11" s="4"/>
      <c r="BF11" s="4"/>
      <c r="BG11" s="4">
        <v>4138750</v>
      </c>
      <c r="BH11" s="4"/>
      <c r="BI11" s="4">
        <v>259503.49</v>
      </c>
      <c r="BJ11" s="4"/>
      <c r="BK11" s="4"/>
      <c r="BL11" s="4">
        <v>1086913.02</v>
      </c>
      <c r="BM11" s="4"/>
      <c r="BN11" s="4"/>
      <c r="BO11" s="4">
        <v>979498.91000000015</v>
      </c>
      <c r="BP11" s="4"/>
      <c r="BQ11" s="4"/>
      <c r="BR11" s="4">
        <v>1861250</v>
      </c>
      <c r="BS11" s="4">
        <v>0</v>
      </c>
      <c r="BT11" s="4">
        <v>202398.35</v>
      </c>
      <c r="BU11" s="4"/>
      <c r="BV11" s="4">
        <f>21.35+21.35</f>
        <v>42.7</v>
      </c>
      <c r="BW11" s="4">
        <v>679365.15999999992</v>
      </c>
      <c r="BX11" s="4"/>
      <c r="BY11" s="4"/>
      <c r="BZ11" s="4">
        <v>407407.21999999986</v>
      </c>
      <c r="CA11" s="4"/>
      <c r="CB11" s="4"/>
      <c r="CC11" s="4">
        <v>0</v>
      </c>
      <c r="CD11" s="4">
        <v>0</v>
      </c>
      <c r="CE11" s="4"/>
      <c r="CF11" s="4">
        <v>85150.24</v>
      </c>
      <c r="CG11" s="4"/>
      <c r="CH11" s="4"/>
      <c r="CI11" s="4">
        <v>314367.43000000005</v>
      </c>
      <c r="CJ11" s="4">
        <v>17.190000000000001</v>
      </c>
      <c r="CK11" s="4"/>
      <c r="CL11" s="4">
        <v>168659.01</v>
      </c>
      <c r="CM11" s="4"/>
      <c r="CN11" s="4">
        <v>61.3</v>
      </c>
      <c r="CO11" s="4"/>
      <c r="CP11" s="4"/>
      <c r="CQ11" s="4">
        <v>219238.85</v>
      </c>
      <c r="CR11" s="4"/>
      <c r="CS11" s="4"/>
      <c r="CT11" s="4"/>
      <c r="CU11" s="4">
        <v>507694.7</v>
      </c>
      <c r="CV11" s="4"/>
      <c r="CW11" s="4"/>
      <c r="CX11" s="4">
        <v>397121.97999999986</v>
      </c>
      <c r="CY11" s="4"/>
      <c r="CZ11" s="4"/>
      <c r="DA11" s="4"/>
      <c r="DB11" s="4"/>
      <c r="DC11" s="4">
        <v>215319.85</v>
      </c>
      <c r="DD11" s="4"/>
      <c r="DE11" s="4"/>
      <c r="DF11" s="4">
        <v>647506.86</v>
      </c>
      <c r="DG11" s="4"/>
      <c r="DH11" s="4"/>
      <c r="DI11" s="4">
        <v>496831.25</v>
      </c>
      <c r="DJ11" s="4"/>
      <c r="DK11" s="4"/>
      <c r="DL11" s="4">
        <v>220000</v>
      </c>
      <c r="DM11" s="4">
        <v>0</v>
      </c>
      <c r="DN11" s="43">
        <v>655004.72</v>
      </c>
      <c r="DO11" s="4"/>
      <c r="DP11" s="4"/>
      <c r="DQ11" s="4">
        <v>1219622.1799999997</v>
      </c>
      <c r="DR11" s="4"/>
      <c r="DS11" s="4"/>
      <c r="DT11" s="4">
        <v>936033.29999999993</v>
      </c>
      <c r="DU11" s="4"/>
      <c r="DV11" s="4"/>
      <c r="DW11" s="4">
        <v>0</v>
      </c>
      <c r="DX11" s="4">
        <v>0</v>
      </c>
      <c r="DY11" s="4">
        <v>410719.78</v>
      </c>
      <c r="DZ11" s="4"/>
      <c r="EA11" s="4"/>
      <c r="EB11" s="4">
        <v>885632.85000000009</v>
      </c>
      <c r="EC11" s="4"/>
      <c r="ED11" s="4"/>
      <c r="EE11" s="4"/>
      <c r="EF11" s="4">
        <v>671480.6100000001</v>
      </c>
      <c r="EG11" s="4"/>
      <c r="EH11" s="4"/>
      <c r="EI11" s="4"/>
      <c r="EJ11" s="4">
        <v>0</v>
      </c>
      <c r="EK11" s="4">
        <v>0</v>
      </c>
      <c r="EL11" s="46">
        <f t="shared" si="0"/>
        <v>18171304.460000001</v>
      </c>
      <c r="EM11" s="3">
        <f t="shared" si="4"/>
        <v>45</v>
      </c>
      <c r="EN11" s="3">
        <f t="shared" si="5"/>
        <v>209.7</v>
      </c>
      <c r="EO11" s="3">
        <f t="shared" si="1"/>
        <v>6220000</v>
      </c>
      <c r="EP11" s="3">
        <f t="shared" si="2"/>
        <v>0</v>
      </c>
      <c r="EQ11" s="3">
        <f t="shared" si="6"/>
        <v>0</v>
      </c>
      <c r="ER11" s="3">
        <f t="shared" si="3"/>
        <v>0</v>
      </c>
      <c r="ES11" s="46">
        <f t="shared" si="7"/>
        <v>43375983.160000004</v>
      </c>
    </row>
    <row r="12" spans="1:149">
      <c r="A12" s="6">
        <v>9</v>
      </c>
      <c r="B12" s="5" t="s">
        <v>69</v>
      </c>
      <c r="C12" s="47">
        <v>40477778.679999992</v>
      </c>
      <c r="D12" s="4">
        <v>733127.74</v>
      </c>
      <c r="E12" s="4"/>
      <c r="F12" s="4"/>
      <c r="G12" s="4">
        <v>167148.65</v>
      </c>
      <c r="H12" s="4"/>
      <c r="I12" s="4"/>
      <c r="J12" s="4">
        <v>436148</v>
      </c>
      <c r="K12" s="4"/>
      <c r="L12" s="4"/>
      <c r="M12" s="4"/>
      <c r="N12" s="4"/>
      <c r="O12" s="4">
        <v>650097.67000000004</v>
      </c>
      <c r="P12" s="4"/>
      <c r="Q12" s="4"/>
      <c r="R12" s="4"/>
      <c r="S12" s="4">
        <v>120487.94</v>
      </c>
      <c r="T12" s="4"/>
      <c r="U12" s="4"/>
      <c r="V12" s="4">
        <v>435639.34</v>
      </c>
      <c r="W12" s="4"/>
      <c r="X12" s="4"/>
      <c r="Y12" s="4">
        <v>0</v>
      </c>
      <c r="Z12" s="4"/>
      <c r="AA12" s="4">
        <v>1174395.21</v>
      </c>
      <c r="AB12" s="4"/>
      <c r="AC12" s="4"/>
      <c r="AD12" s="4">
        <v>397599.39</v>
      </c>
      <c r="AE12" s="4"/>
      <c r="AF12" s="4"/>
      <c r="AG12" s="4">
        <v>600173.34</v>
      </c>
      <c r="AH12" s="4"/>
      <c r="AI12" s="4"/>
      <c r="AJ12" s="4">
        <v>1590000</v>
      </c>
      <c r="AK12" s="4"/>
      <c r="AL12" s="4"/>
      <c r="AM12" s="4">
        <v>768479.35</v>
      </c>
      <c r="AN12" s="4"/>
      <c r="AO12" s="4"/>
      <c r="AP12" s="4">
        <v>216611.58</v>
      </c>
      <c r="AQ12" s="4"/>
      <c r="AR12" s="4"/>
      <c r="AS12" s="4">
        <v>225084.42</v>
      </c>
      <c r="AT12" s="4"/>
      <c r="AU12" s="4"/>
      <c r="AV12" s="4">
        <v>0</v>
      </c>
      <c r="AW12" s="4"/>
      <c r="AX12" s="4">
        <v>920788.15</v>
      </c>
      <c r="AY12" s="4"/>
      <c r="AZ12" s="4"/>
      <c r="BA12" s="4">
        <v>214439.76</v>
      </c>
      <c r="BB12" s="4"/>
      <c r="BC12" s="4"/>
      <c r="BD12" s="4">
        <v>600178.78</v>
      </c>
      <c r="BE12" s="4"/>
      <c r="BF12" s="4"/>
      <c r="BG12" s="4">
        <v>3480000</v>
      </c>
      <c r="BH12" s="4"/>
      <c r="BI12" s="4">
        <v>1685624.63</v>
      </c>
      <c r="BJ12" s="4"/>
      <c r="BK12" s="4"/>
      <c r="BL12" s="4">
        <v>283159.90000000002</v>
      </c>
      <c r="BM12" s="4"/>
      <c r="BN12" s="4"/>
      <c r="BO12" s="4">
        <v>969572.8</v>
      </c>
      <c r="BP12" s="4"/>
      <c r="BQ12" s="4"/>
      <c r="BR12" s="4">
        <v>2930000</v>
      </c>
      <c r="BS12" s="4">
        <v>0</v>
      </c>
      <c r="BT12" s="4">
        <v>479594.05000000005</v>
      </c>
      <c r="BU12" s="4"/>
      <c r="BV12" s="4"/>
      <c r="BW12" s="4">
        <v>142009.64000000001</v>
      </c>
      <c r="BX12" s="4"/>
      <c r="BY12" s="4"/>
      <c r="BZ12" s="4">
        <v>87922.97</v>
      </c>
      <c r="CA12" s="4"/>
      <c r="CB12" s="4"/>
      <c r="CC12" s="4">
        <v>0</v>
      </c>
      <c r="CD12" s="4">
        <v>0</v>
      </c>
      <c r="CE12" s="4"/>
      <c r="CF12" s="4">
        <v>683666.37999999989</v>
      </c>
      <c r="CG12" s="4"/>
      <c r="CH12" s="4"/>
      <c r="CI12" s="4">
        <v>119308.51000000001</v>
      </c>
      <c r="CJ12" s="4"/>
      <c r="CK12" s="4"/>
      <c r="CL12" s="4">
        <v>186282.2</v>
      </c>
      <c r="CM12" s="4"/>
      <c r="CN12" s="4"/>
      <c r="CO12" s="4"/>
      <c r="CP12" s="4"/>
      <c r="CQ12" s="4">
        <v>834600.83000000019</v>
      </c>
      <c r="CR12" s="4"/>
      <c r="CS12" s="4"/>
      <c r="CT12" s="4"/>
      <c r="CU12" s="4">
        <v>341442.08999999997</v>
      </c>
      <c r="CV12" s="4"/>
      <c r="CW12" s="4"/>
      <c r="CX12" s="4">
        <v>206442.1</v>
      </c>
      <c r="CY12" s="4"/>
      <c r="CZ12" s="4"/>
      <c r="DA12" s="4">
        <v>0</v>
      </c>
      <c r="DB12" s="4"/>
      <c r="DC12" s="4">
        <v>781085.7699999999</v>
      </c>
      <c r="DD12" s="4"/>
      <c r="DE12" s="4"/>
      <c r="DF12" s="4">
        <v>187295.15</v>
      </c>
      <c r="DG12" s="4"/>
      <c r="DH12" s="4"/>
      <c r="DI12" s="4">
        <v>137548.95000000001</v>
      </c>
      <c r="DJ12" s="4"/>
      <c r="DK12" s="4"/>
      <c r="DL12" s="4">
        <v>2733000</v>
      </c>
      <c r="DM12" s="4">
        <v>0</v>
      </c>
      <c r="DN12" s="43">
        <v>1474192.1600000001</v>
      </c>
      <c r="DO12" s="4"/>
      <c r="DP12" s="4"/>
      <c r="DQ12" s="4">
        <v>382105.91000000003</v>
      </c>
      <c r="DR12" s="4"/>
      <c r="DS12" s="4"/>
      <c r="DT12" s="4">
        <v>515287.75</v>
      </c>
      <c r="DU12" s="4"/>
      <c r="DV12" s="4"/>
      <c r="DW12" s="4">
        <v>0</v>
      </c>
      <c r="DX12" s="4">
        <v>0</v>
      </c>
      <c r="DY12" s="4">
        <v>1769823.86</v>
      </c>
      <c r="DZ12" s="4"/>
      <c r="EA12" s="4"/>
      <c r="EB12" s="4">
        <v>329581.67</v>
      </c>
      <c r="EC12" s="4"/>
      <c r="ED12" s="4"/>
      <c r="EE12" s="4"/>
      <c r="EF12" s="4">
        <v>545531.66999999993</v>
      </c>
      <c r="EG12" s="4"/>
      <c r="EH12" s="4"/>
      <c r="EI12" s="4">
        <v>20741.259999999998</v>
      </c>
      <c r="EJ12" s="4">
        <v>0</v>
      </c>
      <c r="EK12" s="4">
        <v>0</v>
      </c>
      <c r="EL12" s="46">
        <f t="shared" si="0"/>
        <v>19802478.310000002</v>
      </c>
      <c r="EM12" s="3">
        <f t="shared" si="4"/>
        <v>0</v>
      </c>
      <c r="EN12" s="3">
        <f t="shared" si="5"/>
        <v>0</v>
      </c>
      <c r="EO12" s="3">
        <f t="shared" si="1"/>
        <v>10733000</v>
      </c>
      <c r="EP12" s="3">
        <f t="shared" si="2"/>
        <v>0</v>
      </c>
      <c r="EQ12" s="3">
        <f t="shared" si="6"/>
        <v>20741.259999999998</v>
      </c>
      <c r="ER12" s="3">
        <f t="shared" si="3"/>
        <v>0</v>
      </c>
      <c r="ES12" s="46">
        <f t="shared" si="7"/>
        <v>31387559.109999988</v>
      </c>
    </row>
    <row r="13" spans="1:149">
      <c r="A13" s="6">
        <v>10</v>
      </c>
      <c r="B13" s="5" t="s">
        <v>68</v>
      </c>
      <c r="C13" s="47">
        <v>36316352.940000005</v>
      </c>
      <c r="D13" s="4">
        <v>936710.99</v>
      </c>
      <c r="E13" s="4"/>
      <c r="F13" s="4"/>
      <c r="G13" s="4">
        <v>253924.88</v>
      </c>
      <c r="H13" s="4"/>
      <c r="I13" s="4"/>
      <c r="J13" s="4">
        <v>222616.04</v>
      </c>
      <c r="K13" s="4"/>
      <c r="L13" s="4"/>
      <c r="M13" s="4"/>
      <c r="N13" s="4"/>
      <c r="O13" s="4">
        <v>876493.44</v>
      </c>
      <c r="P13" s="4"/>
      <c r="Q13" s="4"/>
      <c r="R13" s="4"/>
      <c r="S13" s="4">
        <v>226981.31</v>
      </c>
      <c r="T13" s="4"/>
      <c r="U13" s="4"/>
      <c r="V13" s="4">
        <v>210752.21</v>
      </c>
      <c r="W13" s="4"/>
      <c r="X13" s="4"/>
      <c r="Y13" s="4">
        <v>0</v>
      </c>
      <c r="Z13" s="4"/>
      <c r="AA13" s="4">
        <v>1021820.76</v>
      </c>
      <c r="AB13" s="4"/>
      <c r="AC13" s="4"/>
      <c r="AD13" s="4">
        <v>185342.79</v>
      </c>
      <c r="AE13" s="4"/>
      <c r="AF13" s="4"/>
      <c r="AG13" s="4">
        <v>275347.48</v>
      </c>
      <c r="AH13" s="4"/>
      <c r="AI13" s="4"/>
      <c r="AJ13" s="4">
        <v>0</v>
      </c>
      <c r="AK13" s="4"/>
      <c r="AL13" s="4"/>
      <c r="AM13" s="4">
        <v>1189716.98</v>
      </c>
      <c r="AN13" s="4"/>
      <c r="AO13" s="4"/>
      <c r="AP13" s="4">
        <v>254203.47</v>
      </c>
      <c r="AQ13" s="4"/>
      <c r="AR13" s="4"/>
      <c r="AS13" s="4">
        <v>302247.38</v>
      </c>
      <c r="AT13" s="4"/>
      <c r="AU13" s="4"/>
      <c r="AV13" s="4">
        <v>2079450</v>
      </c>
      <c r="AW13" s="4"/>
      <c r="AX13" s="4">
        <v>962310.99999999988</v>
      </c>
      <c r="AY13" s="4">
        <v>4974.08</v>
      </c>
      <c r="AZ13" s="4"/>
      <c r="BA13" s="4">
        <v>198454.18999999997</v>
      </c>
      <c r="BB13" s="4"/>
      <c r="BC13" s="4"/>
      <c r="BD13" s="4">
        <v>246781.44999999998</v>
      </c>
      <c r="BE13" s="4"/>
      <c r="BF13" s="4"/>
      <c r="BG13" s="4">
        <v>0</v>
      </c>
      <c r="BH13" s="4"/>
      <c r="BI13" s="4">
        <v>1335275.0800000003</v>
      </c>
      <c r="BJ13" s="4"/>
      <c r="BK13" s="4"/>
      <c r="BL13" s="4">
        <v>271921.15999999997</v>
      </c>
      <c r="BM13" s="4"/>
      <c r="BN13" s="4"/>
      <c r="BO13" s="4">
        <v>611443.47</v>
      </c>
      <c r="BP13" s="4"/>
      <c r="BQ13" s="4"/>
      <c r="BR13" s="4">
        <v>4330975</v>
      </c>
      <c r="BS13" s="4">
        <v>0</v>
      </c>
      <c r="BT13" s="4">
        <v>1049887.0700000003</v>
      </c>
      <c r="BU13" s="4"/>
      <c r="BV13" s="4"/>
      <c r="BW13" s="4">
        <v>177597.33</v>
      </c>
      <c r="BX13" s="4"/>
      <c r="BY13" s="4"/>
      <c r="BZ13" s="4">
        <v>259210.23</v>
      </c>
      <c r="CA13" s="4"/>
      <c r="CB13" s="4"/>
      <c r="CC13" s="4">
        <v>0</v>
      </c>
      <c r="CD13" s="4">
        <v>0</v>
      </c>
      <c r="CE13" s="4"/>
      <c r="CF13" s="4">
        <v>1221240.6800000004</v>
      </c>
      <c r="CG13" s="4"/>
      <c r="CH13" s="4"/>
      <c r="CI13" s="4">
        <v>359637.09000000008</v>
      </c>
      <c r="CJ13" s="4"/>
      <c r="CK13" s="4"/>
      <c r="CL13" s="4">
        <v>223370.50999999998</v>
      </c>
      <c r="CM13" s="4"/>
      <c r="CN13" s="4"/>
      <c r="CO13" s="4"/>
      <c r="CP13" s="4"/>
      <c r="CQ13" s="4">
        <v>964556.14999999991</v>
      </c>
      <c r="CR13" s="4"/>
      <c r="CS13" s="4"/>
      <c r="CT13" s="4"/>
      <c r="CU13" s="4">
        <v>145692.06</v>
      </c>
      <c r="CV13" s="4"/>
      <c r="CW13" s="4"/>
      <c r="CX13" s="4">
        <v>233901.91999999993</v>
      </c>
      <c r="CY13" s="4"/>
      <c r="CZ13" s="4"/>
      <c r="DA13" s="4">
        <v>0</v>
      </c>
      <c r="DB13" s="4"/>
      <c r="DC13" s="4">
        <v>1043308.7200000008</v>
      </c>
      <c r="DD13" s="4"/>
      <c r="DE13" s="4"/>
      <c r="DF13" s="4">
        <v>374768.1100000001</v>
      </c>
      <c r="DG13" s="4"/>
      <c r="DH13" s="4"/>
      <c r="DI13" s="4">
        <v>103839.42000000001</v>
      </c>
      <c r="DJ13" s="4"/>
      <c r="DK13" s="4"/>
      <c r="DL13" s="4">
        <v>150000</v>
      </c>
      <c r="DM13" s="4">
        <v>0</v>
      </c>
      <c r="DN13" s="43">
        <v>1161919.8700000003</v>
      </c>
      <c r="DO13" s="4"/>
      <c r="DP13" s="4"/>
      <c r="DQ13" s="4">
        <v>207862.84</v>
      </c>
      <c r="DR13" s="4"/>
      <c r="DS13" s="4"/>
      <c r="DT13" s="4">
        <v>241304.21000000002</v>
      </c>
      <c r="DU13" s="4"/>
      <c r="DV13" s="4"/>
      <c r="DW13" s="4">
        <v>320000</v>
      </c>
      <c r="DX13" s="4">
        <v>0</v>
      </c>
      <c r="DY13" s="4">
        <v>923875.88999999885</v>
      </c>
      <c r="DZ13" s="4"/>
      <c r="EA13" s="4"/>
      <c r="EB13" s="4">
        <v>272702.38999999978</v>
      </c>
      <c r="EC13" s="4"/>
      <c r="ED13" s="4"/>
      <c r="EE13" s="37">
        <v>4098.22</v>
      </c>
      <c r="EF13" s="4">
        <v>224363.26999999996</v>
      </c>
      <c r="EG13" s="4"/>
      <c r="EH13" s="4"/>
      <c r="EI13" s="4"/>
      <c r="EJ13" s="4">
        <v>0</v>
      </c>
      <c r="EK13" s="4">
        <v>0</v>
      </c>
      <c r="EL13" s="46">
        <f t="shared" si="0"/>
        <v>18771381.840000004</v>
      </c>
      <c r="EM13" s="3">
        <f t="shared" si="4"/>
        <v>4974.08</v>
      </c>
      <c r="EN13" s="3">
        <f t="shared" si="5"/>
        <v>4098.22</v>
      </c>
      <c r="EO13" s="3">
        <f t="shared" si="1"/>
        <v>6880425</v>
      </c>
      <c r="EP13" s="3">
        <f t="shared" si="2"/>
        <v>0</v>
      </c>
      <c r="EQ13" s="3">
        <f t="shared" si="6"/>
        <v>0</v>
      </c>
      <c r="ER13" s="3">
        <f t="shared" si="3"/>
        <v>0</v>
      </c>
      <c r="ES13" s="46">
        <f t="shared" si="7"/>
        <v>24426271.960000001</v>
      </c>
    </row>
    <row r="14" spans="1:149">
      <c r="A14" s="6">
        <v>11</v>
      </c>
      <c r="B14" s="5" t="s">
        <v>67</v>
      </c>
      <c r="C14" s="47">
        <v>21459246.66</v>
      </c>
      <c r="D14" s="4">
        <v>682508.76</v>
      </c>
      <c r="E14" s="4"/>
      <c r="F14" s="4"/>
      <c r="G14" s="4">
        <v>10961</v>
      </c>
      <c r="H14" s="4"/>
      <c r="I14" s="4"/>
      <c r="J14" s="4">
        <v>180317</v>
      </c>
      <c r="K14" s="4"/>
      <c r="L14" s="4"/>
      <c r="M14" s="4"/>
      <c r="N14" s="4"/>
      <c r="O14" s="4">
        <v>739292.24</v>
      </c>
      <c r="P14" s="4"/>
      <c r="Q14" s="4"/>
      <c r="R14" s="4"/>
      <c r="S14" s="4">
        <v>123928</v>
      </c>
      <c r="T14" s="4"/>
      <c r="U14" s="4"/>
      <c r="V14" s="4">
        <v>58286</v>
      </c>
      <c r="W14" s="4"/>
      <c r="X14" s="4"/>
      <c r="Y14" s="4">
        <v>0</v>
      </c>
      <c r="Z14" s="4"/>
      <c r="AA14" s="4">
        <v>649196.25</v>
      </c>
      <c r="AB14" s="4"/>
      <c r="AC14" s="4"/>
      <c r="AD14" s="4">
        <v>44563</v>
      </c>
      <c r="AE14" s="4"/>
      <c r="AF14" s="4"/>
      <c r="AG14" s="4">
        <v>154812</v>
      </c>
      <c r="AH14" s="4"/>
      <c r="AI14" s="4"/>
      <c r="AJ14" s="4">
        <v>50000</v>
      </c>
      <c r="AK14" s="4"/>
      <c r="AL14" s="4"/>
      <c r="AM14" s="4">
        <v>1103469</v>
      </c>
      <c r="AN14" s="4"/>
      <c r="AO14" s="4"/>
      <c r="AP14" s="4">
        <v>122293</v>
      </c>
      <c r="AQ14" s="4"/>
      <c r="AR14" s="4"/>
      <c r="AS14" s="4">
        <v>118567</v>
      </c>
      <c r="AT14" s="4"/>
      <c r="AU14" s="4"/>
      <c r="AV14" s="4">
        <v>2520000</v>
      </c>
      <c r="AW14" s="4"/>
      <c r="AX14" s="4">
        <v>1259758.97</v>
      </c>
      <c r="AY14" s="4"/>
      <c r="AZ14" s="4"/>
      <c r="BA14" s="4">
        <v>100439</v>
      </c>
      <c r="BB14" s="4"/>
      <c r="BC14" s="4"/>
      <c r="BD14" s="4">
        <v>141431</v>
      </c>
      <c r="BE14" s="4"/>
      <c r="BF14" s="4"/>
      <c r="BG14" s="4">
        <v>1846640</v>
      </c>
      <c r="BH14" s="4"/>
      <c r="BI14" s="4">
        <v>998247.34</v>
      </c>
      <c r="BJ14" s="4"/>
      <c r="BK14" s="4"/>
      <c r="BL14" s="4">
        <v>84890</v>
      </c>
      <c r="BM14" s="4"/>
      <c r="BN14" s="4"/>
      <c r="BO14" s="4">
        <v>153125</v>
      </c>
      <c r="BP14" s="4"/>
      <c r="BQ14" s="4"/>
      <c r="BR14" s="4">
        <v>3583360</v>
      </c>
      <c r="BS14" s="4">
        <v>0</v>
      </c>
      <c r="BT14" s="4">
        <v>600486.66</v>
      </c>
      <c r="BU14" s="4"/>
      <c r="BV14" s="4"/>
      <c r="BW14" s="4">
        <v>58049</v>
      </c>
      <c r="BX14" s="4"/>
      <c r="BY14" s="4"/>
      <c r="BZ14" s="4">
        <v>61332</v>
      </c>
      <c r="CA14" s="4"/>
      <c r="CB14" s="4"/>
      <c r="CC14" s="4">
        <v>0</v>
      </c>
      <c r="CD14" s="4">
        <v>0</v>
      </c>
      <c r="CE14" s="4"/>
      <c r="CF14" s="4">
        <v>319087</v>
      </c>
      <c r="CG14" s="4"/>
      <c r="CH14" s="4"/>
      <c r="CI14" s="4">
        <v>46159</v>
      </c>
      <c r="CJ14" s="4"/>
      <c r="CK14" s="4"/>
      <c r="CL14" s="4">
        <v>75123</v>
      </c>
      <c r="CM14" s="4"/>
      <c r="CN14" s="4"/>
      <c r="CO14" s="4"/>
      <c r="CP14" s="4"/>
      <c r="CQ14" s="4">
        <v>332116.76</v>
      </c>
      <c r="CR14" s="4"/>
      <c r="CS14" s="4"/>
      <c r="CT14" s="4"/>
      <c r="CU14" s="4">
        <v>109736.37</v>
      </c>
      <c r="CV14" s="4"/>
      <c r="CW14" s="4"/>
      <c r="CX14" s="4">
        <v>219024</v>
      </c>
      <c r="CY14" s="4"/>
      <c r="CZ14" s="4"/>
      <c r="DA14" s="4">
        <v>0</v>
      </c>
      <c r="DB14" s="4"/>
      <c r="DC14" s="4">
        <v>1080171.7799999998</v>
      </c>
      <c r="DD14" s="4"/>
      <c r="DE14" s="4"/>
      <c r="DF14" s="4">
        <v>203601.47</v>
      </c>
      <c r="DG14" s="4"/>
      <c r="DH14" s="4"/>
      <c r="DI14" s="4">
        <v>333019.69</v>
      </c>
      <c r="DJ14" s="4"/>
      <c r="DK14" s="4"/>
      <c r="DL14" s="4">
        <v>199980</v>
      </c>
      <c r="DM14" s="4">
        <v>0</v>
      </c>
      <c r="DN14" s="43">
        <v>1499039.17</v>
      </c>
      <c r="DO14" s="4"/>
      <c r="DP14" s="4"/>
      <c r="DQ14" s="4">
        <v>157500</v>
      </c>
      <c r="DR14" s="4"/>
      <c r="DS14" s="4"/>
      <c r="DT14" s="4">
        <v>232271.31</v>
      </c>
      <c r="DU14" s="4"/>
      <c r="DV14" s="4"/>
      <c r="DW14" s="4">
        <v>0</v>
      </c>
      <c r="DX14" s="4">
        <v>0</v>
      </c>
      <c r="DY14" s="4">
        <v>1557710.54</v>
      </c>
      <c r="DZ14" s="4"/>
      <c r="EA14" s="4"/>
      <c r="EB14" s="4">
        <v>171164</v>
      </c>
      <c r="EC14" s="4"/>
      <c r="ED14" s="4"/>
      <c r="EE14" s="4"/>
      <c r="EF14" s="4">
        <v>199671.31</v>
      </c>
      <c r="EG14" s="4"/>
      <c r="EH14" s="4"/>
      <c r="EI14" s="4"/>
      <c r="EJ14" s="4">
        <v>0</v>
      </c>
      <c r="EK14" s="4">
        <v>0</v>
      </c>
      <c r="EL14" s="46">
        <f t="shared" si="0"/>
        <v>13981347.619999999</v>
      </c>
      <c r="EM14" s="3">
        <f t="shared" si="4"/>
        <v>0</v>
      </c>
      <c r="EN14" s="3">
        <f t="shared" si="5"/>
        <v>0</v>
      </c>
      <c r="EO14" s="3">
        <f t="shared" si="1"/>
        <v>8199980</v>
      </c>
      <c r="EP14" s="3">
        <f t="shared" si="2"/>
        <v>0</v>
      </c>
      <c r="EQ14" s="3">
        <f t="shared" si="6"/>
        <v>0</v>
      </c>
      <c r="ER14" s="3">
        <f t="shared" si="3"/>
        <v>0</v>
      </c>
      <c r="ES14" s="46">
        <f t="shared" si="7"/>
        <v>15677879.040000001</v>
      </c>
    </row>
    <row r="15" spans="1:149">
      <c r="A15" s="6">
        <v>12</v>
      </c>
      <c r="B15" s="5" t="s">
        <v>66</v>
      </c>
      <c r="C15" s="47">
        <v>36598763.660000004</v>
      </c>
      <c r="D15" s="4">
        <v>436481.8</v>
      </c>
      <c r="E15" s="4"/>
      <c r="F15" s="4"/>
      <c r="G15" s="4">
        <v>214685.51</v>
      </c>
      <c r="H15" s="4"/>
      <c r="I15" s="4"/>
      <c r="J15" s="4">
        <v>240584.06</v>
      </c>
      <c r="K15" s="4"/>
      <c r="L15" s="4"/>
      <c r="M15" s="4"/>
      <c r="N15" s="4"/>
      <c r="O15" s="4">
        <v>246996.3</v>
      </c>
      <c r="P15" s="4"/>
      <c r="Q15" s="4"/>
      <c r="R15" s="4"/>
      <c r="S15" s="4">
        <v>150424.09</v>
      </c>
      <c r="T15" s="4"/>
      <c r="U15" s="4"/>
      <c r="V15" s="4">
        <v>52132.58</v>
      </c>
      <c r="W15" s="4"/>
      <c r="X15" s="4"/>
      <c r="Y15" s="4">
        <v>0</v>
      </c>
      <c r="Z15" s="4"/>
      <c r="AA15" s="4">
        <v>650841.25</v>
      </c>
      <c r="AB15" s="4"/>
      <c r="AC15" s="4"/>
      <c r="AD15" s="4">
        <v>151969.92000000001</v>
      </c>
      <c r="AE15" s="4"/>
      <c r="AF15" s="4"/>
      <c r="AG15" s="4">
        <v>252789.44</v>
      </c>
      <c r="AH15" s="4"/>
      <c r="AI15" s="4"/>
      <c r="AJ15" s="4">
        <v>1774350</v>
      </c>
      <c r="AK15" s="4"/>
      <c r="AL15" s="4"/>
      <c r="AM15" s="4">
        <v>457240.45</v>
      </c>
      <c r="AN15" s="4"/>
      <c r="AO15" s="4"/>
      <c r="AP15" s="4">
        <v>374638.13</v>
      </c>
      <c r="AQ15" s="4"/>
      <c r="AR15" s="4"/>
      <c r="AS15" s="4">
        <v>194403.82</v>
      </c>
      <c r="AT15" s="4"/>
      <c r="AU15" s="4"/>
      <c r="AV15" s="4">
        <v>0</v>
      </c>
      <c r="AW15" s="4"/>
      <c r="AX15" s="4">
        <v>849241.25</v>
      </c>
      <c r="AY15" s="4"/>
      <c r="AZ15" s="4"/>
      <c r="BA15" s="4">
        <v>574061.52</v>
      </c>
      <c r="BB15" s="4"/>
      <c r="BC15" s="4"/>
      <c r="BD15" s="4">
        <v>495720.31</v>
      </c>
      <c r="BE15" s="4"/>
      <c r="BF15" s="4"/>
      <c r="BG15" s="4">
        <v>400000</v>
      </c>
      <c r="BH15" s="4"/>
      <c r="BI15" s="4">
        <v>698472.45</v>
      </c>
      <c r="BJ15" s="4"/>
      <c r="BK15" s="4"/>
      <c r="BL15" s="4">
        <v>660227.56999999995</v>
      </c>
      <c r="BM15" s="4"/>
      <c r="BN15" s="4"/>
      <c r="BO15" s="4">
        <v>975297.76</v>
      </c>
      <c r="BP15" s="4"/>
      <c r="BQ15" s="4"/>
      <c r="BR15" s="4">
        <v>0</v>
      </c>
      <c r="BS15" s="4">
        <v>0</v>
      </c>
      <c r="BT15" s="4">
        <v>594293.61999999988</v>
      </c>
      <c r="BU15" s="4"/>
      <c r="BV15" s="4"/>
      <c r="BW15" s="4">
        <v>418053.44000000006</v>
      </c>
      <c r="BX15" s="4"/>
      <c r="BY15" s="4"/>
      <c r="BZ15" s="4">
        <v>340099.61</v>
      </c>
      <c r="CA15" s="4"/>
      <c r="CB15" s="4"/>
      <c r="CC15" s="4">
        <v>550000</v>
      </c>
      <c r="CD15" s="4">
        <v>0</v>
      </c>
      <c r="CE15" s="4"/>
      <c r="CF15" s="4">
        <v>823651.11</v>
      </c>
      <c r="CG15" s="4"/>
      <c r="CH15" s="4"/>
      <c r="CI15" s="4">
        <v>184422.88</v>
      </c>
      <c r="CJ15" s="4"/>
      <c r="CK15" s="4"/>
      <c r="CL15" s="4">
        <v>166632.44999999998</v>
      </c>
      <c r="CM15" s="4"/>
      <c r="CN15" s="4"/>
      <c r="CO15" s="4"/>
      <c r="CP15" s="4"/>
      <c r="CQ15" s="4">
        <v>568859.01</v>
      </c>
      <c r="CR15" s="4"/>
      <c r="CS15" s="4"/>
      <c r="CT15" s="4"/>
      <c r="CU15" s="4">
        <v>210549.94999999998</v>
      </c>
      <c r="CV15" s="4"/>
      <c r="CW15" s="4"/>
      <c r="CX15" s="4">
        <v>293730.05</v>
      </c>
      <c r="CY15" s="4"/>
      <c r="CZ15" s="4"/>
      <c r="DA15" s="4">
        <v>0</v>
      </c>
      <c r="DB15" s="4"/>
      <c r="DC15" s="4">
        <v>395948.06</v>
      </c>
      <c r="DD15" s="4"/>
      <c r="DE15" s="4"/>
      <c r="DF15" s="4">
        <v>259250.80000000002</v>
      </c>
      <c r="DG15" s="4"/>
      <c r="DH15" s="4"/>
      <c r="DI15" s="4">
        <v>316424.02</v>
      </c>
      <c r="DJ15" s="4"/>
      <c r="DK15" s="4"/>
      <c r="DL15" s="4">
        <v>1334443</v>
      </c>
      <c r="DM15" s="4">
        <v>0</v>
      </c>
      <c r="DN15" s="43">
        <v>516053.66000000009</v>
      </c>
      <c r="DO15" s="4"/>
      <c r="DP15" s="4"/>
      <c r="DQ15" s="4">
        <v>189467.12000000008</v>
      </c>
      <c r="DR15" s="4"/>
      <c r="DS15" s="4"/>
      <c r="DT15" s="4">
        <v>328281.98999999993</v>
      </c>
      <c r="DU15" s="4"/>
      <c r="DV15" s="4"/>
      <c r="DW15" s="4">
        <v>1040440</v>
      </c>
      <c r="DX15" s="4">
        <v>0</v>
      </c>
      <c r="DY15" s="4">
        <v>854247.09000000136</v>
      </c>
      <c r="DZ15" s="4"/>
      <c r="EA15" s="4"/>
      <c r="EB15" s="4">
        <v>531958.54999999993</v>
      </c>
      <c r="EC15" s="4"/>
      <c r="ED15" s="4"/>
      <c r="EE15" s="4"/>
      <c r="EF15" s="4">
        <v>819946.84999999916</v>
      </c>
      <c r="EG15" s="4"/>
      <c r="EH15" s="4"/>
      <c r="EI15" s="4"/>
      <c r="EJ15" s="4">
        <v>0</v>
      </c>
      <c r="EK15" s="4">
        <v>0</v>
      </c>
      <c r="EL15" s="46">
        <f t="shared" si="0"/>
        <v>15488078.470000001</v>
      </c>
      <c r="EM15" s="3">
        <f t="shared" si="4"/>
        <v>0</v>
      </c>
      <c r="EN15" s="3">
        <f t="shared" si="5"/>
        <v>0</v>
      </c>
      <c r="EO15" s="3">
        <f t="shared" si="1"/>
        <v>5099233</v>
      </c>
      <c r="EP15" s="3">
        <f t="shared" si="2"/>
        <v>0</v>
      </c>
      <c r="EQ15" s="3">
        <f t="shared" si="6"/>
        <v>0</v>
      </c>
      <c r="ER15" s="3">
        <f t="shared" si="3"/>
        <v>0</v>
      </c>
      <c r="ES15" s="46">
        <f t="shared" si="7"/>
        <v>26209918.190000005</v>
      </c>
    </row>
    <row r="16" spans="1:149">
      <c r="A16" s="6">
        <v>13</v>
      </c>
      <c r="B16" s="5" t="s">
        <v>65</v>
      </c>
      <c r="C16" s="47">
        <v>35025012.159999996</v>
      </c>
      <c r="D16" s="4">
        <v>763197.38</v>
      </c>
      <c r="E16" s="4"/>
      <c r="F16" s="4"/>
      <c r="G16" s="4">
        <v>559544.31999999995</v>
      </c>
      <c r="H16" s="4"/>
      <c r="I16" s="4"/>
      <c r="J16" s="4">
        <v>359908.64</v>
      </c>
      <c r="K16" s="4"/>
      <c r="L16" s="4"/>
      <c r="M16" s="4"/>
      <c r="N16" s="4"/>
      <c r="O16" s="4">
        <v>798679.7</v>
      </c>
      <c r="P16" s="4"/>
      <c r="Q16" s="4"/>
      <c r="R16" s="4"/>
      <c r="S16" s="4">
        <v>334050.21999999997</v>
      </c>
      <c r="T16" s="4"/>
      <c r="U16" s="4"/>
      <c r="V16" s="4">
        <v>199456.61</v>
      </c>
      <c r="W16" s="4"/>
      <c r="X16" s="4"/>
      <c r="Y16" s="4">
        <v>0</v>
      </c>
      <c r="Z16" s="4"/>
      <c r="AA16" s="4">
        <v>598897.29</v>
      </c>
      <c r="AB16" s="4"/>
      <c r="AC16" s="4"/>
      <c r="AD16" s="4">
        <v>364047.97</v>
      </c>
      <c r="AE16" s="4"/>
      <c r="AF16" s="4"/>
      <c r="AG16" s="4">
        <v>291999.89</v>
      </c>
      <c r="AH16" s="4"/>
      <c r="AI16" s="4"/>
      <c r="AJ16" s="4">
        <v>0</v>
      </c>
      <c r="AK16" s="4"/>
      <c r="AL16" s="4"/>
      <c r="AM16" s="4">
        <v>750001.16</v>
      </c>
      <c r="AN16" s="4"/>
      <c r="AO16" s="4"/>
      <c r="AP16" s="4">
        <v>354745.75</v>
      </c>
      <c r="AQ16" s="4"/>
      <c r="AR16" s="4"/>
      <c r="AS16" s="4">
        <v>170082.49</v>
      </c>
      <c r="AT16" s="4"/>
      <c r="AU16" s="4"/>
      <c r="AV16" s="4">
        <v>880000</v>
      </c>
      <c r="AW16" s="4"/>
      <c r="AX16" s="4">
        <v>446654.53</v>
      </c>
      <c r="AY16" s="4"/>
      <c r="AZ16" s="4"/>
      <c r="BA16" s="4">
        <v>291103.14</v>
      </c>
      <c r="BB16" s="4"/>
      <c r="BC16" s="4"/>
      <c r="BD16" s="4">
        <v>111610.18</v>
      </c>
      <c r="BE16" s="4"/>
      <c r="BF16" s="4"/>
      <c r="BG16" s="4">
        <v>1960000</v>
      </c>
      <c r="BH16" s="4"/>
      <c r="BI16" s="4">
        <v>1026795.54</v>
      </c>
      <c r="BJ16" s="4"/>
      <c r="BK16" s="4"/>
      <c r="BL16" s="4">
        <v>711034.66</v>
      </c>
      <c r="BM16" s="4"/>
      <c r="BN16" s="4"/>
      <c r="BO16" s="4">
        <v>455315.96</v>
      </c>
      <c r="BP16" s="4"/>
      <c r="BQ16" s="4"/>
      <c r="BR16" s="4">
        <v>920000</v>
      </c>
      <c r="BS16" s="4">
        <v>0</v>
      </c>
      <c r="BT16" s="4">
        <v>726468.97999999986</v>
      </c>
      <c r="BU16" s="4"/>
      <c r="BV16" s="4"/>
      <c r="BW16" s="4">
        <v>530891.76</v>
      </c>
      <c r="BX16" s="4"/>
      <c r="BY16" s="4"/>
      <c r="BZ16" s="4">
        <v>217294.74</v>
      </c>
      <c r="CA16" s="4"/>
      <c r="CB16" s="4"/>
      <c r="CC16" s="4">
        <v>0</v>
      </c>
      <c r="CD16" s="4">
        <v>0</v>
      </c>
      <c r="CE16" s="4"/>
      <c r="CF16" s="4">
        <v>839125.62000000034</v>
      </c>
      <c r="CG16" s="4"/>
      <c r="CH16" s="4"/>
      <c r="CI16" s="4">
        <v>417068.91999999993</v>
      </c>
      <c r="CJ16" s="4"/>
      <c r="CK16" s="4"/>
      <c r="CL16" s="4">
        <v>245670.35</v>
      </c>
      <c r="CM16" s="4"/>
      <c r="CN16" s="4"/>
      <c r="CO16" s="4"/>
      <c r="CP16" s="4"/>
      <c r="CQ16" s="4">
        <v>396737.08999999991</v>
      </c>
      <c r="CR16" s="4"/>
      <c r="CS16" s="4"/>
      <c r="CT16" s="4"/>
      <c r="CU16" s="4">
        <v>375721.00999999995</v>
      </c>
      <c r="CV16" s="4"/>
      <c r="CW16" s="4"/>
      <c r="CX16" s="4">
        <v>237488.15</v>
      </c>
      <c r="CY16" s="4"/>
      <c r="CZ16" s="4"/>
      <c r="DA16" s="4">
        <v>0</v>
      </c>
      <c r="DB16" s="4"/>
      <c r="DC16" s="4">
        <v>344520.27</v>
      </c>
      <c r="DD16" s="4"/>
      <c r="DE16" s="4"/>
      <c r="DF16" s="4">
        <v>355950.91000000003</v>
      </c>
      <c r="DG16" s="4"/>
      <c r="DH16" s="4"/>
      <c r="DI16" s="4">
        <v>278462.23</v>
      </c>
      <c r="DJ16" s="4"/>
      <c r="DK16" s="4"/>
      <c r="DL16" s="4">
        <v>0</v>
      </c>
      <c r="DM16" s="4">
        <v>0</v>
      </c>
      <c r="DN16" s="43">
        <v>762096.34</v>
      </c>
      <c r="DO16" s="4"/>
      <c r="DP16" s="4"/>
      <c r="DQ16" s="4">
        <v>414573.3600000001</v>
      </c>
      <c r="DR16" s="4"/>
      <c r="DS16" s="4"/>
      <c r="DT16" s="4">
        <v>277438.48</v>
      </c>
      <c r="DU16" s="4"/>
      <c r="DV16" s="4"/>
      <c r="DW16" s="4">
        <v>640000</v>
      </c>
      <c r="DX16" s="4">
        <v>0</v>
      </c>
      <c r="DY16" s="4">
        <v>872548.04999999993</v>
      </c>
      <c r="DZ16" s="4"/>
      <c r="EA16" s="4"/>
      <c r="EB16" s="4">
        <v>722309.3899999999</v>
      </c>
      <c r="EC16" s="4"/>
      <c r="ED16" s="4"/>
      <c r="EE16" s="4"/>
      <c r="EF16" s="4">
        <v>342309.50000000012</v>
      </c>
      <c r="EG16" s="4"/>
      <c r="EH16" s="4"/>
      <c r="EI16" s="4"/>
      <c r="EJ16" s="4">
        <v>0</v>
      </c>
      <c r="EK16" s="4">
        <v>0</v>
      </c>
      <c r="EL16" s="46">
        <f t="shared" si="0"/>
        <v>16943800.580000002</v>
      </c>
      <c r="EM16" s="3">
        <f t="shared" si="4"/>
        <v>0</v>
      </c>
      <c r="EN16" s="3">
        <f t="shared" si="5"/>
        <v>0</v>
      </c>
      <c r="EO16" s="3">
        <f t="shared" si="1"/>
        <v>4400000</v>
      </c>
      <c r="EP16" s="3">
        <f t="shared" si="2"/>
        <v>0</v>
      </c>
      <c r="EQ16" s="3">
        <f t="shared" si="6"/>
        <v>0</v>
      </c>
      <c r="ER16" s="3">
        <f t="shared" si="3"/>
        <v>0</v>
      </c>
      <c r="ES16" s="46">
        <f t="shared" si="7"/>
        <v>22481211.579999994</v>
      </c>
    </row>
    <row r="17" spans="1:149">
      <c r="A17" s="6">
        <v>14</v>
      </c>
      <c r="B17" s="5" t="s">
        <v>64</v>
      </c>
      <c r="C17" s="47">
        <v>47142362.88000001</v>
      </c>
      <c r="D17" s="4">
        <v>698254.73</v>
      </c>
      <c r="E17" s="4"/>
      <c r="F17" s="4"/>
      <c r="G17" s="4">
        <v>364711.61</v>
      </c>
      <c r="H17" s="4"/>
      <c r="I17" s="4"/>
      <c r="J17" s="4">
        <v>643359.5</v>
      </c>
      <c r="K17" s="4"/>
      <c r="L17" s="4"/>
      <c r="M17" s="4"/>
      <c r="N17" s="4"/>
      <c r="O17" s="4">
        <v>542729.99</v>
      </c>
      <c r="P17" s="4"/>
      <c r="Q17" s="4"/>
      <c r="R17" s="4"/>
      <c r="S17" s="4">
        <v>152539.76</v>
      </c>
      <c r="T17" s="4"/>
      <c r="U17" s="4"/>
      <c r="V17" s="4">
        <v>428651.59</v>
      </c>
      <c r="W17" s="4"/>
      <c r="X17" s="4"/>
      <c r="Y17" s="4">
        <v>0</v>
      </c>
      <c r="Z17" s="4"/>
      <c r="AA17" s="4">
        <v>887260.94</v>
      </c>
      <c r="AB17" s="4"/>
      <c r="AC17" s="4"/>
      <c r="AD17" s="4">
        <v>329035.09999999998</v>
      </c>
      <c r="AE17" s="4"/>
      <c r="AF17" s="4"/>
      <c r="AG17" s="4">
        <v>1290208.23</v>
      </c>
      <c r="AH17" s="4"/>
      <c r="AI17" s="4"/>
      <c r="AJ17" s="4">
        <v>1360000</v>
      </c>
      <c r="AK17" s="4"/>
      <c r="AL17" s="4"/>
      <c r="AM17" s="4">
        <v>544924.41</v>
      </c>
      <c r="AN17" s="4"/>
      <c r="AO17" s="4"/>
      <c r="AP17" s="4">
        <v>277788.61</v>
      </c>
      <c r="AQ17" s="4"/>
      <c r="AR17" s="4"/>
      <c r="AS17" s="4">
        <v>729601.36</v>
      </c>
      <c r="AT17" s="4"/>
      <c r="AU17" s="4"/>
      <c r="AV17" s="4">
        <v>0</v>
      </c>
      <c r="AW17" s="4"/>
      <c r="AX17" s="4">
        <v>766535.13</v>
      </c>
      <c r="AY17" s="4"/>
      <c r="AZ17" s="4"/>
      <c r="BA17" s="4">
        <v>189367.93</v>
      </c>
      <c r="BB17" s="4"/>
      <c r="BC17" s="4"/>
      <c r="BD17" s="4">
        <v>617900.62</v>
      </c>
      <c r="BE17" s="4"/>
      <c r="BF17" s="4"/>
      <c r="BG17" s="4">
        <v>320000</v>
      </c>
      <c r="BH17" s="4"/>
      <c r="BI17" s="4">
        <v>730174.97</v>
      </c>
      <c r="BJ17" s="4"/>
      <c r="BK17" s="4"/>
      <c r="BL17" s="4">
        <v>299519.3</v>
      </c>
      <c r="BM17" s="4"/>
      <c r="BN17" s="4"/>
      <c r="BO17" s="4">
        <v>1090475.3500000001</v>
      </c>
      <c r="BP17" s="4"/>
      <c r="BQ17" s="4"/>
      <c r="BR17" s="4">
        <v>4427150</v>
      </c>
      <c r="BS17" s="4">
        <v>200000</v>
      </c>
      <c r="BT17" s="4">
        <v>593443.91</v>
      </c>
      <c r="BU17" s="4"/>
      <c r="BV17" s="4"/>
      <c r="BW17" s="4">
        <v>295176.78000000003</v>
      </c>
      <c r="BX17" s="4"/>
      <c r="BY17" s="4"/>
      <c r="BZ17" s="4">
        <v>536122.74</v>
      </c>
      <c r="CA17" s="4"/>
      <c r="CB17" s="4"/>
      <c r="CC17" s="4">
        <v>0</v>
      </c>
      <c r="CD17" s="4">
        <v>0</v>
      </c>
      <c r="CE17" s="4"/>
      <c r="CF17" s="4">
        <v>603542.30999999971</v>
      </c>
      <c r="CG17" s="4"/>
      <c r="CH17" s="4"/>
      <c r="CI17" s="4">
        <v>270697.15000000002</v>
      </c>
      <c r="CJ17" s="4"/>
      <c r="CK17" s="4"/>
      <c r="CL17" s="4">
        <v>453726.76000000007</v>
      </c>
      <c r="CM17" s="4"/>
      <c r="CN17" s="4"/>
      <c r="CO17" s="4"/>
      <c r="CP17" s="4"/>
      <c r="CQ17" s="4">
        <v>1073412.5700000005</v>
      </c>
      <c r="CR17" s="4"/>
      <c r="CS17" s="4"/>
      <c r="CT17" s="4"/>
      <c r="CU17" s="4">
        <v>204093.08000000005</v>
      </c>
      <c r="CV17" s="4"/>
      <c r="CW17" s="4"/>
      <c r="CX17" s="4">
        <v>745944.65000000014</v>
      </c>
      <c r="CY17" s="4"/>
      <c r="CZ17" s="4"/>
      <c r="DA17" s="4">
        <v>0</v>
      </c>
      <c r="DB17" s="4"/>
      <c r="DC17" s="4">
        <v>836379.44999999984</v>
      </c>
      <c r="DD17" s="4"/>
      <c r="DE17" s="4"/>
      <c r="DF17" s="4">
        <v>164035.03999999998</v>
      </c>
      <c r="DG17" s="4"/>
      <c r="DH17" s="4"/>
      <c r="DI17" s="4">
        <v>433389.50999999989</v>
      </c>
      <c r="DJ17" s="4"/>
      <c r="DK17" s="4"/>
      <c r="DL17" s="4">
        <v>668250</v>
      </c>
      <c r="DM17" s="4">
        <v>0</v>
      </c>
      <c r="DN17" s="43">
        <v>821829.7300000001</v>
      </c>
      <c r="DO17" s="4"/>
      <c r="DP17" s="4"/>
      <c r="DQ17" s="4">
        <v>282028.34000000003</v>
      </c>
      <c r="DR17" s="4"/>
      <c r="DS17" s="4"/>
      <c r="DT17" s="4">
        <v>390973.52999999997</v>
      </c>
      <c r="DU17" s="4"/>
      <c r="DV17" s="4"/>
      <c r="DW17" s="4">
        <v>0</v>
      </c>
      <c r="DX17" s="4">
        <v>0</v>
      </c>
      <c r="DY17" s="4">
        <v>862558.6800000004</v>
      </c>
      <c r="DZ17" s="4"/>
      <c r="EA17" s="4"/>
      <c r="EB17" s="4">
        <v>204934.71000000002</v>
      </c>
      <c r="EC17" s="4"/>
      <c r="ED17" s="4"/>
      <c r="EE17" s="4"/>
      <c r="EF17" s="4">
        <v>807846.55999999994</v>
      </c>
      <c r="EG17" s="4"/>
      <c r="EH17" s="4"/>
      <c r="EI17" s="4"/>
      <c r="EJ17" s="4">
        <v>0</v>
      </c>
      <c r="EK17" s="4">
        <v>0</v>
      </c>
      <c r="EL17" s="46">
        <f t="shared" si="0"/>
        <v>20163174.630000003</v>
      </c>
      <c r="EM17" s="3">
        <f t="shared" si="4"/>
        <v>0</v>
      </c>
      <c r="EN17" s="3">
        <f t="shared" si="5"/>
        <v>0</v>
      </c>
      <c r="EO17" s="3">
        <f t="shared" si="1"/>
        <v>6775400</v>
      </c>
      <c r="EP17" s="3">
        <f t="shared" si="2"/>
        <v>200000</v>
      </c>
      <c r="EQ17" s="3">
        <f t="shared" si="6"/>
        <v>0</v>
      </c>
      <c r="ER17" s="3">
        <f t="shared" si="3"/>
        <v>0</v>
      </c>
      <c r="ES17" s="46">
        <f t="shared" si="7"/>
        <v>33554588.250000007</v>
      </c>
    </row>
    <row r="18" spans="1:149">
      <c r="A18" s="6">
        <v>15</v>
      </c>
      <c r="B18" s="5" t="s">
        <v>63</v>
      </c>
      <c r="C18" s="47">
        <v>34536188.989999995</v>
      </c>
      <c r="D18" s="4">
        <v>229354.23999999999</v>
      </c>
      <c r="E18" s="4"/>
      <c r="F18" s="4"/>
      <c r="G18" s="4">
        <v>163191.60999999999</v>
      </c>
      <c r="H18" s="4"/>
      <c r="I18" s="4"/>
      <c r="J18" s="4">
        <v>241381.29</v>
      </c>
      <c r="K18" s="4"/>
      <c r="L18" s="4"/>
      <c r="M18" s="4"/>
      <c r="N18" s="4"/>
      <c r="O18" s="4">
        <v>84202.12</v>
      </c>
      <c r="P18" s="4"/>
      <c r="Q18" s="4"/>
      <c r="R18" s="4"/>
      <c r="S18" s="4">
        <v>101250.12</v>
      </c>
      <c r="T18" s="4"/>
      <c r="U18" s="4"/>
      <c r="V18" s="4">
        <v>506973.58</v>
      </c>
      <c r="W18" s="4"/>
      <c r="X18" s="4"/>
      <c r="Y18" s="4">
        <v>0</v>
      </c>
      <c r="Z18" s="4"/>
      <c r="AA18" s="4">
        <v>122567.87</v>
      </c>
      <c r="AB18" s="4"/>
      <c r="AC18" s="4"/>
      <c r="AD18" s="4">
        <v>168346.9</v>
      </c>
      <c r="AE18" s="4"/>
      <c r="AF18" s="4"/>
      <c r="AG18" s="4">
        <v>357401.65</v>
      </c>
      <c r="AH18" s="4"/>
      <c r="AI18" s="4"/>
      <c r="AJ18" s="4">
        <v>2103000</v>
      </c>
      <c r="AK18" s="4"/>
      <c r="AL18" s="4"/>
      <c r="AM18" s="4">
        <v>181345.18</v>
      </c>
      <c r="AN18" s="4"/>
      <c r="AO18" s="4"/>
      <c r="AP18" s="4">
        <v>82393.320000000007</v>
      </c>
      <c r="AQ18" s="4"/>
      <c r="AR18" s="4"/>
      <c r="AS18" s="4">
        <v>272349.55</v>
      </c>
      <c r="AT18" s="4"/>
      <c r="AU18" s="4"/>
      <c r="AV18" s="4">
        <v>1910000</v>
      </c>
      <c r="AW18" s="4"/>
      <c r="AX18" s="4">
        <v>272439.15000000002</v>
      </c>
      <c r="AY18" s="4"/>
      <c r="AZ18" s="4"/>
      <c r="BA18" s="4">
        <v>144702.18</v>
      </c>
      <c r="BB18" s="4"/>
      <c r="BC18" s="4"/>
      <c r="BD18" s="4">
        <v>242758.07</v>
      </c>
      <c r="BE18" s="4"/>
      <c r="BF18" s="4"/>
      <c r="BG18" s="4">
        <v>0</v>
      </c>
      <c r="BH18" s="4"/>
      <c r="BI18" s="4">
        <v>176732</v>
      </c>
      <c r="BJ18" s="4"/>
      <c r="BK18" s="4"/>
      <c r="BL18" s="4">
        <v>580524.76</v>
      </c>
      <c r="BM18" s="4"/>
      <c r="BN18" s="4"/>
      <c r="BO18" s="4">
        <v>744813.38</v>
      </c>
      <c r="BP18" s="4"/>
      <c r="BQ18" s="4"/>
      <c r="BR18" s="4">
        <v>1987000</v>
      </c>
      <c r="BS18" s="4">
        <v>0</v>
      </c>
      <c r="BT18" s="4">
        <v>175199.08</v>
      </c>
      <c r="BU18" s="4"/>
      <c r="BV18" s="4"/>
      <c r="BW18" s="4">
        <v>171638.92</v>
      </c>
      <c r="BX18" s="4"/>
      <c r="BY18" s="4"/>
      <c r="BZ18" s="4">
        <v>217951.06</v>
      </c>
      <c r="CA18" s="4"/>
      <c r="CB18" s="4"/>
      <c r="CC18" s="4">
        <v>0</v>
      </c>
      <c r="CD18" s="4">
        <v>0</v>
      </c>
      <c r="CE18" s="4"/>
      <c r="CF18" s="4">
        <v>205082.90999999992</v>
      </c>
      <c r="CG18" s="4"/>
      <c r="CH18" s="4"/>
      <c r="CI18" s="4">
        <v>49368.08</v>
      </c>
      <c r="CJ18" s="4"/>
      <c r="CK18" s="4"/>
      <c r="CL18" s="4">
        <v>326583.02999999997</v>
      </c>
      <c r="CM18" s="4"/>
      <c r="CN18" s="4"/>
      <c r="CO18" s="4"/>
      <c r="CP18" s="4"/>
      <c r="CQ18" s="4">
        <v>134527.32999999999</v>
      </c>
      <c r="CR18" s="4"/>
      <c r="CS18" s="4"/>
      <c r="CT18" s="4"/>
      <c r="CU18" s="4">
        <v>84200.99</v>
      </c>
      <c r="CV18" s="4"/>
      <c r="CW18" s="4"/>
      <c r="CX18" s="4">
        <v>235844.76</v>
      </c>
      <c r="CY18" s="4"/>
      <c r="CZ18" s="4"/>
      <c r="DA18" s="4">
        <v>0</v>
      </c>
      <c r="DB18" s="4"/>
      <c r="DC18" s="4">
        <v>385334.77</v>
      </c>
      <c r="DD18" s="4"/>
      <c r="DE18" s="4"/>
      <c r="DF18" s="4">
        <v>150685.44</v>
      </c>
      <c r="DG18" s="4"/>
      <c r="DH18" s="4"/>
      <c r="DI18" s="4">
        <v>287549.5</v>
      </c>
      <c r="DJ18" s="4"/>
      <c r="DK18" s="4"/>
      <c r="DL18" s="4">
        <v>780000</v>
      </c>
      <c r="DM18" s="4">
        <v>0</v>
      </c>
      <c r="DN18" s="43">
        <v>843986.52000000014</v>
      </c>
      <c r="DO18" s="4"/>
      <c r="DP18" s="4"/>
      <c r="DQ18" s="4">
        <v>276991.63000000006</v>
      </c>
      <c r="DR18" s="4"/>
      <c r="DS18" s="4"/>
      <c r="DT18" s="4">
        <v>601475.80999999994</v>
      </c>
      <c r="DU18" s="4"/>
      <c r="DV18" s="4"/>
      <c r="DW18" s="4">
        <v>1279985</v>
      </c>
      <c r="DX18" s="4">
        <v>0</v>
      </c>
      <c r="DY18" s="4">
        <v>257676.38000000006</v>
      </c>
      <c r="DZ18" s="4"/>
      <c r="EA18" s="4"/>
      <c r="EB18" s="4">
        <v>662745.11</v>
      </c>
      <c r="EC18" s="4"/>
      <c r="ED18" s="4"/>
      <c r="EE18" s="4"/>
      <c r="EF18" s="4">
        <v>475950.5</v>
      </c>
      <c r="EG18" s="4"/>
      <c r="EH18" s="4"/>
      <c r="EI18" s="4"/>
      <c r="EJ18" s="4">
        <v>0</v>
      </c>
      <c r="EK18" s="4">
        <v>0</v>
      </c>
      <c r="EL18" s="46">
        <f t="shared" si="0"/>
        <v>10215518.790000001</v>
      </c>
      <c r="EM18" s="3">
        <f t="shared" si="4"/>
        <v>0</v>
      </c>
      <c r="EN18" s="3">
        <f t="shared" si="5"/>
        <v>0</v>
      </c>
      <c r="EO18" s="3">
        <f t="shared" si="1"/>
        <v>8059985</v>
      </c>
      <c r="EP18" s="3">
        <f t="shared" si="2"/>
        <v>0</v>
      </c>
      <c r="EQ18" s="3">
        <f t="shared" si="6"/>
        <v>0</v>
      </c>
      <c r="ER18" s="3">
        <f t="shared" si="3"/>
        <v>0</v>
      </c>
      <c r="ES18" s="46">
        <f t="shared" si="7"/>
        <v>32380655.199999996</v>
      </c>
    </row>
    <row r="19" spans="1:149">
      <c r="A19" s="6">
        <v>16</v>
      </c>
      <c r="B19" s="5" t="s">
        <v>62</v>
      </c>
      <c r="C19" s="47">
        <v>29084507.009999998</v>
      </c>
      <c r="D19" s="4">
        <v>450949.05</v>
      </c>
      <c r="E19" s="4"/>
      <c r="F19" s="4"/>
      <c r="G19" s="4">
        <v>92022.41</v>
      </c>
      <c r="H19" s="4"/>
      <c r="I19" s="4"/>
      <c r="J19" s="4">
        <v>258262.8</v>
      </c>
      <c r="K19" s="4"/>
      <c r="L19" s="4"/>
      <c r="M19" s="4"/>
      <c r="N19" s="4"/>
      <c r="O19" s="4">
        <v>275113.92</v>
      </c>
      <c r="P19" s="4"/>
      <c r="Q19" s="4"/>
      <c r="R19" s="4"/>
      <c r="S19" s="4">
        <v>145710</v>
      </c>
      <c r="T19" s="4"/>
      <c r="U19" s="4"/>
      <c r="V19" s="4">
        <v>65070.79</v>
      </c>
      <c r="W19" s="4"/>
      <c r="X19" s="4"/>
      <c r="Y19" s="4">
        <v>0</v>
      </c>
      <c r="Z19" s="4"/>
      <c r="AA19" s="4">
        <v>323239.13</v>
      </c>
      <c r="AB19" s="4"/>
      <c r="AC19" s="4"/>
      <c r="AD19" s="4">
        <v>257156.85</v>
      </c>
      <c r="AE19" s="4"/>
      <c r="AF19" s="4"/>
      <c r="AG19" s="4">
        <v>70253.279999999999</v>
      </c>
      <c r="AH19" s="4"/>
      <c r="AI19" s="4"/>
      <c r="AJ19" s="4">
        <v>0</v>
      </c>
      <c r="AK19" s="4"/>
      <c r="AL19" s="4"/>
      <c r="AM19" s="4">
        <v>200807.53</v>
      </c>
      <c r="AN19" s="4"/>
      <c r="AO19" s="4"/>
      <c r="AP19" s="4">
        <v>95909.95</v>
      </c>
      <c r="AQ19" s="4"/>
      <c r="AR19" s="4"/>
      <c r="AS19" s="4">
        <v>29901.21</v>
      </c>
      <c r="AT19" s="4"/>
      <c r="AU19" s="4"/>
      <c r="AV19" s="4">
        <v>500000</v>
      </c>
      <c r="AW19" s="4"/>
      <c r="AX19" s="4">
        <v>338219.94</v>
      </c>
      <c r="AY19" s="4"/>
      <c r="AZ19" s="4"/>
      <c r="BA19" s="4">
        <v>143013.69</v>
      </c>
      <c r="BB19" s="4"/>
      <c r="BC19" s="4"/>
      <c r="BD19" s="4">
        <v>150526.76999999999</v>
      </c>
      <c r="BE19" s="4"/>
      <c r="BF19" s="4"/>
      <c r="BG19" s="4">
        <v>0</v>
      </c>
      <c r="BH19" s="4"/>
      <c r="BI19" s="4">
        <v>231487.62</v>
      </c>
      <c r="BJ19" s="4"/>
      <c r="BK19" s="4"/>
      <c r="BL19" s="4">
        <v>185377.12</v>
      </c>
      <c r="BM19" s="4"/>
      <c r="BN19" s="4"/>
      <c r="BO19" s="4">
        <v>119105.19</v>
      </c>
      <c r="BP19" s="4"/>
      <c r="BQ19" s="4"/>
      <c r="BR19" s="4">
        <v>2829400</v>
      </c>
      <c r="BS19" s="4">
        <v>0</v>
      </c>
      <c r="BT19" s="4">
        <v>195217.46</v>
      </c>
      <c r="BU19" s="4"/>
      <c r="BV19" s="4"/>
      <c r="BW19" s="4">
        <v>213796.85</v>
      </c>
      <c r="BX19" s="4"/>
      <c r="BY19" s="4"/>
      <c r="BZ19" s="4">
        <v>151383.34</v>
      </c>
      <c r="CA19" s="4"/>
      <c r="CB19" s="4"/>
      <c r="CC19" s="4">
        <v>0</v>
      </c>
      <c r="CD19" s="4">
        <v>0</v>
      </c>
      <c r="CE19" s="4"/>
      <c r="CF19" s="4">
        <v>125823.1</v>
      </c>
      <c r="CG19" s="4"/>
      <c r="CH19" s="4"/>
      <c r="CI19" s="4">
        <v>149711.61000000002</v>
      </c>
      <c r="CJ19" s="4"/>
      <c r="CK19" s="4"/>
      <c r="CL19" s="4">
        <v>57549.97</v>
      </c>
      <c r="CM19" s="4"/>
      <c r="CN19" s="4"/>
      <c r="CO19" s="4"/>
      <c r="CP19" s="4"/>
      <c r="CQ19" s="4">
        <v>129051.59000000001</v>
      </c>
      <c r="CR19" s="4"/>
      <c r="CS19" s="4"/>
      <c r="CT19" s="4"/>
      <c r="CU19" s="4">
        <v>78504.25</v>
      </c>
      <c r="CV19" s="4"/>
      <c r="CW19" s="4"/>
      <c r="CX19" s="4">
        <v>41203.589999999997</v>
      </c>
      <c r="CY19" s="4"/>
      <c r="CZ19" s="4"/>
      <c r="DA19" s="4">
        <v>0</v>
      </c>
      <c r="DB19" s="4"/>
      <c r="DC19" s="4">
        <v>153217.86000000002</v>
      </c>
      <c r="DD19" s="4"/>
      <c r="DE19" s="4"/>
      <c r="DF19" s="4">
        <v>126224.98</v>
      </c>
      <c r="DG19" s="4"/>
      <c r="DH19" s="4"/>
      <c r="DI19" s="4">
        <v>34161.57</v>
      </c>
      <c r="DJ19" s="4"/>
      <c r="DK19" s="4"/>
      <c r="DL19" s="4">
        <v>0</v>
      </c>
      <c r="DM19" s="4">
        <v>0</v>
      </c>
      <c r="DN19" s="43">
        <v>310859.66000000003</v>
      </c>
      <c r="DO19" s="4"/>
      <c r="DP19" s="4"/>
      <c r="DQ19" s="4">
        <v>176535.86000000002</v>
      </c>
      <c r="DR19" s="4"/>
      <c r="DS19" s="4"/>
      <c r="DT19" s="4">
        <v>165619.76</v>
      </c>
      <c r="DU19" s="4"/>
      <c r="DV19" s="4"/>
      <c r="DW19" s="4">
        <v>1850000</v>
      </c>
      <c r="DX19" s="4">
        <v>0</v>
      </c>
      <c r="DY19" s="4">
        <v>191244.75</v>
      </c>
      <c r="DZ19" s="4"/>
      <c r="EA19" s="4"/>
      <c r="EB19" s="4">
        <v>70363.47</v>
      </c>
      <c r="EC19" s="4"/>
      <c r="ED19" s="4"/>
      <c r="EE19" s="4"/>
      <c r="EF19" s="4">
        <v>231884.26</v>
      </c>
      <c r="EG19" s="4"/>
      <c r="EH19" s="4"/>
      <c r="EI19" s="4"/>
      <c r="EJ19" s="4">
        <v>0</v>
      </c>
      <c r="EK19" s="4">
        <v>0</v>
      </c>
      <c r="EL19" s="46">
        <f t="shared" si="0"/>
        <v>6034481.1800000006</v>
      </c>
      <c r="EM19" s="3">
        <f t="shared" si="4"/>
        <v>0</v>
      </c>
      <c r="EN19" s="3">
        <f t="shared" si="5"/>
        <v>0</v>
      </c>
      <c r="EO19" s="3">
        <f t="shared" si="1"/>
        <v>5179400</v>
      </c>
      <c r="EP19" s="3">
        <f t="shared" si="2"/>
        <v>0</v>
      </c>
      <c r="EQ19" s="3">
        <f t="shared" si="6"/>
        <v>0</v>
      </c>
      <c r="ER19" s="3">
        <f t="shared" si="3"/>
        <v>0</v>
      </c>
      <c r="ES19" s="46">
        <f t="shared" si="7"/>
        <v>28229425.829999998</v>
      </c>
    </row>
    <row r="20" spans="1:149">
      <c r="A20" s="6">
        <v>17</v>
      </c>
      <c r="B20" s="5" t="s">
        <v>61</v>
      </c>
      <c r="C20" s="47">
        <v>20526465.800000001</v>
      </c>
      <c r="D20" s="4">
        <v>366177.93</v>
      </c>
      <c r="E20" s="4"/>
      <c r="F20" s="4"/>
      <c r="G20" s="4">
        <v>298706.81</v>
      </c>
      <c r="H20" s="4"/>
      <c r="I20" s="4"/>
      <c r="J20" s="4">
        <v>124467.69</v>
      </c>
      <c r="K20" s="4"/>
      <c r="L20" s="4"/>
      <c r="M20" s="4"/>
      <c r="N20" s="4"/>
      <c r="O20" s="4">
        <v>333601.09000000003</v>
      </c>
      <c r="P20" s="4"/>
      <c r="Q20" s="4"/>
      <c r="R20" s="4"/>
      <c r="S20" s="4">
        <v>167789.71</v>
      </c>
      <c r="T20" s="4"/>
      <c r="U20" s="4"/>
      <c r="V20" s="4">
        <v>505125.69</v>
      </c>
      <c r="W20" s="4"/>
      <c r="X20" s="4"/>
      <c r="Y20" s="4">
        <v>0</v>
      </c>
      <c r="Z20" s="4"/>
      <c r="AA20" s="4">
        <v>344573.41</v>
      </c>
      <c r="AB20" s="4"/>
      <c r="AC20" s="4"/>
      <c r="AD20" s="4">
        <v>690497.82</v>
      </c>
      <c r="AE20" s="4"/>
      <c r="AF20" s="4"/>
      <c r="AG20" s="4">
        <v>636908.73</v>
      </c>
      <c r="AH20" s="4"/>
      <c r="AI20" s="4"/>
      <c r="AJ20" s="4">
        <v>4202928</v>
      </c>
      <c r="AK20" s="4"/>
      <c r="AL20" s="4"/>
      <c r="AM20" s="4">
        <v>249688.47</v>
      </c>
      <c r="AN20" s="4"/>
      <c r="AO20" s="4"/>
      <c r="AP20" s="4">
        <v>668152.86</v>
      </c>
      <c r="AQ20" s="4"/>
      <c r="AR20" s="4"/>
      <c r="AS20" s="4">
        <v>625143.77</v>
      </c>
      <c r="AT20" s="4"/>
      <c r="AU20" s="4"/>
      <c r="AV20" s="4">
        <v>0</v>
      </c>
      <c r="AW20" s="4"/>
      <c r="AX20" s="4">
        <v>380827.67</v>
      </c>
      <c r="AY20" s="4"/>
      <c r="AZ20" s="4"/>
      <c r="BA20" s="4">
        <v>676402.36</v>
      </c>
      <c r="BB20" s="4"/>
      <c r="BC20" s="4"/>
      <c r="BD20" s="4">
        <v>513946.86</v>
      </c>
      <c r="BE20" s="4"/>
      <c r="BF20" s="4"/>
      <c r="BG20" s="4">
        <v>2909927</v>
      </c>
      <c r="BH20" s="4"/>
      <c r="BI20" s="4">
        <v>584286.05000000005</v>
      </c>
      <c r="BJ20" s="4"/>
      <c r="BK20" s="4"/>
      <c r="BL20" s="4">
        <v>410872.96</v>
      </c>
      <c r="BM20" s="4"/>
      <c r="BN20" s="4"/>
      <c r="BO20" s="4">
        <v>499480.36</v>
      </c>
      <c r="BP20" s="4"/>
      <c r="BQ20" s="4"/>
      <c r="BR20" s="4">
        <v>1887145</v>
      </c>
      <c r="BS20" s="4">
        <v>0</v>
      </c>
      <c r="BT20" s="4">
        <v>229885.29</v>
      </c>
      <c r="BU20" s="4"/>
      <c r="BV20" s="4"/>
      <c r="BW20" s="4">
        <v>131138.79999999999</v>
      </c>
      <c r="BX20" s="4"/>
      <c r="BY20" s="4"/>
      <c r="BZ20" s="4">
        <v>233247.27</v>
      </c>
      <c r="CA20" s="4"/>
      <c r="CB20" s="4"/>
      <c r="CC20" s="4">
        <v>0</v>
      </c>
      <c r="CD20" s="4">
        <v>0</v>
      </c>
      <c r="CE20" s="4"/>
      <c r="CF20" s="4">
        <v>261823.85000000006</v>
      </c>
      <c r="CG20" s="4"/>
      <c r="CH20" s="4"/>
      <c r="CI20" s="4">
        <v>148411.30000000002</v>
      </c>
      <c r="CJ20" s="4"/>
      <c r="CK20" s="4"/>
      <c r="CL20" s="4">
        <v>436935.92</v>
      </c>
      <c r="CM20" s="4"/>
      <c r="CN20" s="4"/>
      <c r="CO20" s="4"/>
      <c r="CP20" s="4"/>
      <c r="CQ20" s="4">
        <v>445592.17999999993</v>
      </c>
      <c r="CR20" s="4"/>
      <c r="CS20" s="4"/>
      <c r="CT20" s="4"/>
      <c r="CU20" s="4">
        <v>495368.92999999993</v>
      </c>
      <c r="CV20" s="4"/>
      <c r="CW20" s="4"/>
      <c r="CX20" s="4">
        <v>511042.80000000005</v>
      </c>
      <c r="CY20" s="4"/>
      <c r="CZ20" s="4"/>
      <c r="DA20" s="4">
        <v>0</v>
      </c>
      <c r="DB20" s="4"/>
      <c r="DC20" s="4">
        <v>379172.82999999996</v>
      </c>
      <c r="DD20" s="4"/>
      <c r="DE20" s="4"/>
      <c r="DF20" s="4">
        <v>331340.53999999998</v>
      </c>
      <c r="DG20" s="4"/>
      <c r="DH20" s="4"/>
      <c r="DI20" s="4">
        <v>409236.39</v>
      </c>
      <c r="DJ20" s="4"/>
      <c r="DK20" s="4"/>
      <c r="DL20" s="4">
        <v>1309330</v>
      </c>
      <c r="DM20" s="4">
        <v>0</v>
      </c>
      <c r="DN20" s="43">
        <v>520766.84999999992</v>
      </c>
      <c r="DO20" s="4"/>
      <c r="DP20" s="4"/>
      <c r="DQ20" s="4">
        <v>574742.97000000009</v>
      </c>
      <c r="DR20" s="4"/>
      <c r="DS20" s="4"/>
      <c r="DT20" s="4">
        <v>473762.25000000006</v>
      </c>
      <c r="DU20" s="4"/>
      <c r="DV20" s="4"/>
      <c r="DW20" s="4">
        <v>532900</v>
      </c>
      <c r="DX20" s="4">
        <v>0</v>
      </c>
      <c r="DY20" s="4">
        <v>684975.26999999979</v>
      </c>
      <c r="DZ20" s="4"/>
      <c r="EA20" s="4"/>
      <c r="EB20" s="4">
        <v>868687.65</v>
      </c>
      <c r="EC20" s="4"/>
      <c r="ED20" s="4"/>
      <c r="EE20" s="4"/>
      <c r="EF20" s="4">
        <v>631975.94000000018</v>
      </c>
      <c r="EG20" s="4"/>
      <c r="EH20" s="4"/>
      <c r="EI20" s="4">
        <v>8855.25</v>
      </c>
      <c r="EJ20" s="4">
        <v>1365854</v>
      </c>
      <c r="EK20" s="4">
        <v>0</v>
      </c>
      <c r="EL20" s="46">
        <f t="shared" si="0"/>
        <v>15844757.270000001</v>
      </c>
      <c r="EM20" s="3">
        <f t="shared" si="4"/>
        <v>0</v>
      </c>
      <c r="EN20" s="3">
        <f t="shared" si="5"/>
        <v>0</v>
      </c>
      <c r="EO20" s="3">
        <f t="shared" si="1"/>
        <v>12208084</v>
      </c>
      <c r="EP20" s="3">
        <f t="shared" si="2"/>
        <v>0</v>
      </c>
      <c r="EQ20" s="3">
        <f t="shared" si="6"/>
        <v>8855.25</v>
      </c>
      <c r="ER20" s="3">
        <f t="shared" si="3"/>
        <v>0</v>
      </c>
      <c r="ES20" s="46">
        <f t="shared" si="7"/>
        <v>16880937.280000001</v>
      </c>
    </row>
    <row r="21" spans="1:149">
      <c r="A21" s="6">
        <v>18</v>
      </c>
      <c r="B21" s="5" t="s">
        <v>60</v>
      </c>
      <c r="C21" s="47">
        <v>56310550.43</v>
      </c>
      <c r="D21" s="4">
        <v>656792.03</v>
      </c>
      <c r="E21" s="4"/>
      <c r="F21" s="4"/>
      <c r="G21" s="4">
        <v>375765.36</v>
      </c>
      <c r="H21" s="4"/>
      <c r="I21" s="4"/>
      <c r="J21" s="4">
        <v>1370826.94</v>
      </c>
      <c r="K21" s="4"/>
      <c r="L21" s="4"/>
      <c r="M21" s="4"/>
      <c r="N21" s="4"/>
      <c r="O21" s="4">
        <v>656489.51</v>
      </c>
      <c r="P21" s="4"/>
      <c r="Q21" s="4"/>
      <c r="R21" s="4"/>
      <c r="S21" s="4">
        <v>246189.99</v>
      </c>
      <c r="T21" s="4"/>
      <c r="U21" s="4"/>
      <c r="V21" s="4">
        <v>600234.13</v>
      </c>
      <c r="W21" s="4"/>
      <c r="X21" s="4"/>
      <c r="Y21" s="4">
        <v>0</v>
      </c>
      <c r="Z21" s="4"/>
      <c r="AA21" s="4">
        <v>1653393.98</v>
      </c>
      <c r="AB21" s="4"/>
      <c r="AC21" s="4"/>
      <c r="AD21" s="4">
        <v>852075.95</v>
      </c>
      <c r="AE21" s="4"/>
      <c r="AF21" s="4"/>
      <c r="AG21" s="4">
        <v>1658323.88</v>
      </c>
      <c r="AH21" s="4"/>
      <c r="AI21" s="4"/>
      <c r="AJ21" s="4">
        <v>0</v>
      </c>
      <c r="AK21" s="4"/>
      <c r="AL21" s="4"/>
      <c r="AM21" s="4">
        <v>807692.69</v>
      </c>
      <c r="AN21" s="4"/>
      <c r="AO21" s="4"/>
      <c r="AP21" s="4">
        <v>452014.19</v>
      </c>
      <c r="AQ21" s="4"/>
      <c r="AR21" s="4"/>
      <c r="AS21" s="4">
        <v>517335.7</v>
      </c>
      <c r="AT21" s="4"/>
      <c r="AU21" s="4"/>
      <c r="AV21" s="4">
        <v>0</v>
      </c>
      <c r="AW21" s="4"/>
      <c r="AX21" s="4">
        <v>1250150.6399999999</v>
      </c>
      <c r="AY21" s="4"/>
      <c r="AZ21" s="4"/>
      <c r="BA21" s="4">
        <v>426079.43</v>
      </c>
      <c r="BB21" s="4"/>
      <c r="BC21" s="4"/>
      <c r="BD21" s="4">
        <v>1208722.43</v>
      </c>
      <c r="BE21" s="4"/>
      <c r="BF21" s="4"/>
      <c r="BG21" s="4">
        <v>1443280</v>
      </c>
      <c r="BH21" s="4"/>
      <c r="BI21" s="4">
        <v>2014150.31</v>
      </c>
      <c r="BJ21" s="4"/>
      <c r="BK21" s="4"/>
      <c r="BL21" s="4">
        <v>903801.61</v>
      </c>
      <c r="BM21" s="4"/>
      <c r="BN21" s="4"/>
      <c r="BO21" s="4">
        <v>1956943.43</v>
      </c>
      <c r="BP21" s="4"/>
      <c r="BQ21" s="4"/>
      <c r="BR21" s="4">
        <v>8741380</v>
      </c>
      <c r="BS21" s="4">
        <v>184660</v>
      </c>
      <c r="BT21" s="4">
        <v>644723.85</v>
      </c>
      <c r="BU21" s="4"/>
      <c r="BV21" s="4"/>
      <c r="BW21" s="4">
        <v>322627.78000000003</v>
      </c>
      <c r="BX21" s="4"/>
      <c r="BY21" s="4"/>
      <c r="BZ21" s="4">
        <v>1185803.27</v>
      </c>
      <c r="CA21" s="4"/>
      <c r="CB21" s="4"/>
      <c r="CC21" s="4">
        <v>0</v>
      </c>
      <c r="CD21" s="4">
        <v>0</v>
      </c>
      <c r="CE21" s="4"/>
      <c r="CF21" s="4">
        <v>505176.0500000001</v>
      </c>
      <c r="CG21" s="4"/>
      <c r="CH21" s="4"/>
      <c r="CI21" s="4">
        <v>138263.44999999998</v>
      </c>
      <c r="CJ21" s="4"/>
      <c r="CK21" s="4"/>
      <c r="CL21" s="4">
        <v>629625.11</v>
      </c>
      <c r="CM21" s="4"/>
      <c r="CN21" s="4"/>
      <c r="CO21" s="4"/>
      <c r="CP21" s="4"/>
      <c r="CQ21" s="4">
        <v>892724.66</v>
      </c>
      <c r="CR21" s="4"/>
      <c r="CS21" s="4"/>
      <c r="CT21" s="4"/>
      <c r="CU21" s="4">
        <v>174461.72000000006</v>
      </c>
      <c r="CV21" s="4"/>
      <c r="CW21" s="4"/>
      <c r="CX21" s="4">
        <v>694011.21</v>
      </c>
      <c r="CY21" s="4"/>
      <c r="CZ21" s="4"/>
      <c r="DA21" s="4">
        <v>0</v>
      </c>
      <c r="DB21" s="4"/>
      <c r="DC21" s="4">
        <v>445364.95000000013</v>
      </c>
      <c r="DD21" s="4"/>
      <c r="DE21" s="4"/>
      <c r="DF21" s="4">
        <v>322530.17</v>
      </c>
      <c r="DG21" s="4"/>
      <c r="DH21" s="4"/>
      <c r="DI21" s="4">
        <v>288696.65000000002</v>
      </c>
      <c r="DJ21" s="4"/>
      <c r="DK21" s="4"/>
      <c r="DL21" s="4">
        <v>450000</v>
      </c>
      <c r="DM21" s="4">
        <v>0</v>
      </c>
      <c r="DN21" s="43">
        <v>1850901.0100000002</v>
      </c>
      <c r="DO21" s="4"/>
      <c r="DP21" s="4"/>
      <c r="DQ21" s="4">
        <v>626911.54</v>
      </c>
      <c r="DR21" s="4"/>
      <c r="DS21" s="4"/>
      <c r="DT21" s="4">
        <v>1212705.69</v>
      </c>
      <c r="DU21" s="4"/>
      <c r="DV21" s="4"/>
      <c r="DW21" s="4">
        <v>3800820</v>
      </c>
      <c r="DX21" s="4">
        <v>0</v>
      </c>
      <c r="DY21" s="4">
        <v>1152775.6700000002</v>
      </c>
      <c r="DZ21" s="4"/>
      <c r="EA21" s="4"/>
      <c r="EB21" s="4">
        <v>624928.39000000013</v>
      </c>
      <c r="EC21" s="4"/>
      <c r="ED21" s="4"/>
      <c r="EE21" s="4"/>
      <c r="EF21" s="4">
        <v>1485690.9500000002</v>
      </c>
      <c r="EG21" s="4"/>
      <c r="EH21" s="4"/>
      <c r="EI21" s="4">
        <v>411189</v>
      </c>
      <c r="EJ21" s="4">
        <v>0</v>
      </c>
      <c r="EK21" s="4">
        <v>0</v>
      </c>
      <c r="EL21" s="46">
        <f t="shared" si="0"/>
        <v>30804904.320000004</v>
      </c>
      <c r="EM21" s="3">
        <f t="shared" si="4"/>
        <v>0</v>
      </c>
      <c r="EN21" s="3">
        <f t="shared" si="5"/>
        <v>0</v>
      </c>
      <c r="EO21" s="3">
        <f t="shared" si="1"/>
        <v>14435480</v>
      </c>
      <c r="EP21" s="3">
        <f t="shared" si="2"/>
        <v>184660</v>
      </c>
      <c r="EQ21" s="3">
        <f t="shared" si="6"/>
        <v>411189</v>
      </c>
      <c r="ER21" s="3">
        <f t="shared" si="3"/>
        <v>0</v>
      </c>
      <c r="ES21" s="46">
        <f t="shared" si="7"/>
        <v>39345277.109999999</v>
      </c>
    </row>
    <row r="22" spans="1:149">
      <c r="A22" s="6">
        <v>19</v>
      </c>
      <c r="B22" s="5" t="s">
        <v>59</v>
      </c>
      <c r="C22" s="47">
        <v>74224992.000000015</v>
      </c>
      <c r="D22" s="4">
        <v>1210900.96</v>
      </c>
      <c r="E22" s="4"/>
      <c r="F22" s="4"/>
      <c r="G22" s="4">
        <v>499217.41</v>
      </c>
      <c r="H22" s="4"/>
      <c r="I22" s="4"/>
      <c r="J22" s="4">
        <v>2084474.34</v>
      </c>
      <c r="K22" s="4"/>
      <c r="L22" s="4"/>
      <c r="M22" s="4"/>
      <c r="N22" s="4"/>
      <c r="O22" s="4">
        <v>1366669.42</v>
      </c>
      <c r="P22" s="4"/>
      <c r="Q22" s="4"/>
      <c r="R22" s="4"/>
      <c r="S22" s="4">
        <v>1575148.85</v>
      </c>
      <c r="T22" s="4"/>
      <c r="U22" s="4"/>
      <c r="V22" s="4">
        <v>3598942.21</v>
      </c>
      <c r="W22" s="4"/>
      <c r="X22" s="4"/>
      <c r="Y22" s="4">
        <v>0</v>
      </c>
      <c r="Z22" s="4"/>
      <c r="AA22" s="4">
        <v>414514.53</v>
      </c>
      <c r="AB22" s="4"/>
      <c r="AC22" s="4"/>
      <c r="AD22" s="4">
        <v>831092.38</v>
      </c>
      <c r="AE22" s="4"/>
      <c r="AF22" s="4"/>
      <c r="AG22" s="4">
        <v>1070122.99</v>
      </c>
      <c r="AH22" s="4"/>
      <c r="AI22" s="4"/>
      <c r="AJ22" s="4">
        <v>380000</v>
      </c>
      <c r="AK22" s="4"/>
      <c r="AL22" s="4"/>
      <c r="AM22" s="4">
        <v>704814.88</v>
      </c>
      <c r="AN22" s="4"/>
      <c r="AO22" s="4"/>
      <c r="AP22" s="4">
        <v>472857.38</v>
      </c>
      <c r="AQ22" s="4"/>
      <c r="AR22" s="4"/>
      <c r="AS22" s="4">
        <v>1202775.75</v>
      </c>
      <c r="AT22" s="4"/>
      <c r="AU22" s="4"/>
      <c r="AV22" s="4">
        <v>2375000</v>
      </c>
      <c r="AW22" s="4"/>
      <c r="AX22" s="4">
        <v>731139.34</v>
      </c>
      <c r="AY22" s="4"/>
      <c r="AZ22" s="4"/>
      <c r="BA22" s="4">
        <v>568092.41</v>
      </c>
      <c r="BB22" s="4"/>
      <c r="BC22" s="4"/>
      <c r="BD22" s="4">
        <v>1034460.64</v>
      </c>
      <c r="BE22" s="4"/>
      <c r="BF22" s="4"/>
      <c r="BG22" s="4">
        <v>4170000</v>
      </c>
      <c r="BH22" s="4"/>
      <c r="BI22" s="4">
        <v>1104145.02</v>
      </c>
      <c r="BJ22" s="4"/>
      <c r="BK22" s="4"/>
      <c r="BL22" s="4">
        <v>762984.98</v>
      </c>
      <c r="BM22" s="4"/>
      <c r="BN22" s="4"/>
      <c r="BO22" s="4">
        <v>3084845.64</v>
      </c>
      <c r="BP22" s="4"/>
      <c r="BQ22" s="4"/>
      <c r="BR22" s="4">
        <v>4075000</v>
      </c>
      <c r="BS22" s="4">
        <v>0</v>
      </c>
      <c r="BT22" s="4">
        <v>544117.77</v>
      </c>
      <c r="BU22" s="4"/>
      <c r="BV22" s="4"/>
      <c r="BW22" s="4">
        <v>509130.9</v>
      </c>
      <c r="BX22" s="4"/>
      <c r="BY22" s="4"/>
      <c r="BZ22" s="4">
        <v>1077593.18</v>
      </c>
      <c r="CA22" s="4"/>
      <c r="CB22" s="4"/>
      <c r="CC22" s="4">
        <v>0</v>
      </c>
      <c r="CD22" s="4">
        <v>0</v>
      </c>
      <c r="CE22" s="4"/>
      <c r="CF22" s="4">
        <v>1545866.6500000001</v>
      </c>
      <c r="CG22" s="4"/>
      <c r="CH22" s="4"/>
      <c r="CI22" s="4">
        <v>1058790.5900000001</v>
      </c>
      <c r="CJ22" s="4"/>
      <c r="CK22" s="4"/>
      <c r="CL22" s="4">
        <v>3339997.8400000008</v>
      </c>
      <c r="CM22" s="4"/>
      <c r="CN22" s="4"/>
      <c r="CO22" s="4"/>
      <c r="CP22" s="4"/>
      <c r="CQ22" s="4">
        <v>1112034.2400000002</v>
      </c>
      <c r="CR22" s="4"/>
      <c r="CS22" s="4"/>
      <c r="CT22" s="4"/>
      <c r="CU22" s="4">
        <v>890359.62</v>
      </c>
      <c r="CV22" s="4"/>
      <c r="CW22" s="4"/>
      <c r="CX22" s="4">
        <v>1195784.58</v>
      </c>
      <c r="CY22" s="4"/>
      <c r="CZ22" s="4"/>
      <c r="DA22" s="4">
        <v>0</v>
      </c>
      <c r="DB22" s="4"/>
      <c r="DC22" s="4">
        <v>1182515.9000000001</v>
      </c>
      <c r="DD22" s="4"/>
      <c r="DE22" s="4"/>
      <c r="DF22" s="4">
        <v>842088.79000000027</v>
      </c>
      <c r="DG22" s="4"/>
      <c r="DH22" s="4"/>
      <c r="DI22" s="4">
        <v>1852502.63</v>
      </c>
      <c r="DJ22" s="4"/>
      <c r="DK22" s="4"/>
      <c r="DL22" s="4">
        <v>692000</v>
      </c>
      <c r="DM22" s="4">
        <v>0</v>
      </c>
      <c r="DN22" s="43">
        <v>1646465.21</v>
      </c>
      <c r="DO22" s="4"/>
      <c r="DP22" s="4"/>
      <c r="DQ22" s="4">
        <v>795640.30999999994</v>
      </c>
      <c r="DR22" s="4"/>
      <c r="DS22" s="4"/>
      <c r="DT22" s="4">
        <v>2295727.86</v>
      </c>
      <c r="DU22" s="4"/>
      <c r="DV22" s="4"/>
      <c r="DW22" s="4">
        <v>0</v>
      </c>
      <c r="DX22" s="4">
        <v>0</v>
      </c>
      <c r="DY22" s="4">
        <v>1436713.5200000012</v>
      </c>
      <c r="DZ22" s="4"/>
      <c r="EA22" s="4"/>
      <c r="EB22" s="4">
        <v>768319.57000000018</v>
      </c>
      <c r="EC22" s="4"/>
      <c r="ED22" s="4"/>
      <c r="EE22" s="4"/>
      <c r="EF22" s="4">
        <v>2479617.3999999994</v>
      </c>
      <c r="EG22" s="4"/>
      <c r="EH22" s="4"/>
      <c r="EI22" s="4"/>
      <c r="EJ22" s="4">
        <v>0</v>
      </c>
      <c r="EK22" s="4">
        <v>0</v>
      </c>
      <c r="EL22" s="46">
        <f t="shared" si="0"/>
        <v>46890465.690000005</v>
      </c>
      <c r="EM22" s="3">
        <f t="shared" si="4"/>
        <v>0</v>
      </c>
      <c r="EN22" s="3">
        <f t="shared" si="5"/>
        <v>0</v>
      </c>
      <c r="EO22" s="3">
        <f t="shared" si="1"/>
        <v>11692000</v>
      </c>
      <c r="EP22" s="3">
        <f t="shared" si="2"/>
        <v>0</v>
      </c>
      <c r="EQ22" s="3">
        <f t="shared" si="6"/>
        <v>0</v>
      </c>
      <c r="ER22" s="3">
        <f t="shared" si="3"/>
        <v>0</v>
      </c>
      <c r="ES22" s="46">
        <f t="shared" si="7"/>
        <v>39026526.31000001</v>
      </c>
    </row>
    <row r="23" spans="1:149">
      <c r="A23" s="6">
        <v>20</v>
      </c>
      <c r="B23" s="5" t="s">
        <v>58</v>
      </c>
      <c r="C23" s="47">
        <v>71882309.139999986</v>
      </c>
      <c r="D23" s="4">
        <v>322153</v>
      </c>
      <c r="E23" s="4"/>
      <c r="F23" s="4"/>
      <c r="G23" s="4">
        <v>755816.29</v>
      </c>
      <c r="H23" s="4"/>
      <c r="I23" s="4"/>
      <c r="J23" s="4">
        <v>1383499</v>
      </c>
      <c r="K23" s="4"/>
      <c r="L23" s="4"/>
      <c r="M23" s="4"/>
      <c r="N23" s="4"/>
      <c r="O23" s="4">
        <v>401151</v>
      </c>
      <c r="P23" s="4"/>
      <c r="Q23" s="4"/>
      <c r="R23" s="4"/>
      <c r="S23" s="4">
        <v>774663.23</v>
      </c>
      <c r="T23" s="4"/>
      <c r="U23" s="4"/>
      <c r="V23" s="4">
        <v>1592708</v>
      </c>
      <c r="W23" s="4"/>
      <c r="X23" s="4"/>
      <c r="Y23" s="4">
        <v>0</v>
      </c>
      <c r="Z23" s="4"/>
      <c r="AA23" s="4">
        <v>596445.6</v>
      </c>
      <c r="AB23" s="4"/>
      <c r="AC23" s="4"/>
      <c r="AD23" s="4">
        <v>1463181.72</v>
      </c>
      <c r="AE23" s="4"/>
      <c r="AF23" s="4"/>
      <c r="AG23" s="4">
        <v>2123342</v>
      </c>
      <c r="AH23" s="4"/>
      <c r="AI23" s="4"/>
      <c r="AJ23" s="4">
        <v>1540000</v>
      </c>
      <c r="AK23" s="4"/>
      <c r="AL23" s="4"/>
      <c r="AM23" s="4">
        <v>436646.83</v>
      </c>
      <c r="AN23" s="4"/>
      <c r="AO23" s="4"/>
      <c r="AP23" s="4">
        <v>1398322.04</v>
      </c>
      <c r="AQ23" s="4"/>
      <c r="AR23" s="4"/>
      <c r="AS23" s="4">
        <v>1680565.29</v>
      </c>
      <c r="AT23" s="4"/>
      <c r="AU23" s="4"/>
      <c r="AV23" s="4">
        <v>4280000</v>
      </c>
      <c r="AW23" s="4"/>
      <c r="AX23" s="4">
        <v>775035.47</v>
      </c>
      <c r="AY23" s="4"/>
      <c r="AZ23" s="4"/>
      <c r="BA23" s="4">
        <v>1591370.08</v>
      </c>
      <c r="BB23" s="4"/>
      <c r="BC23" s="4"/>
      <c r="BD23" s="4">
        <v>2174696.61</v>
      </c>
      <c r="BE23" s="4"/>
      <c r="BF23" s="4"/>
      <c r="BG23" s="4">
        <v>3190000</v>
      </c>
      <c r="BH23" s="4">
        <v>60000</v>
      </c>
      <c r="BI23" s="4">
        <v>1392515.7</v>
      </c>
      <c r="BJ23" s="4"/>
      <c r="BK23" s="4"/>
      <c r="BL23" s="4">
        <v>1506121.92</v>
      </c>
      <c r="BM23" s="4"/>
      <c r="BN23" s="4"/>
      <c r="BO23" s="4">
        <v>2901877.89</v>
      </c>
      <c r="BP23" s="4"/>
      <c r="BQ23" s="4"/>
      <c r="BR23" s="4">
        <v>1050000</v>
      </c>
      <c r="BS23" s="4">
        <v>0</v>
      </c>
      <c r="BT23" s="4">
        <v>711911.07</v>
      </c>
      <c r="BU23" s="4"/>
      <c r="BV23" s="4"/>
      <c r="BW23" s="4">
        <v>571242.66</v>
      </c>
      <c r="BX23" s="4"/>
      <c r="BY23" s="4"/>
      <c r="BZ23" s="4">
        <v>819929</v>
      </c>
      <c r="CA23" s="4"/>
      <c r="CB23" s="4"/>
      <c r="CC23" s="4">
        <v>0</v>
      </c>
      <c r="CD23" s="4">
        <v>0</v>
      </c>
      <c r="CE23" s="4"/>
      <c r="CF23" s="4">
        <v>692552.72</v>
      </c>
      <c r="CG23" s="4"/>
      <c r="CH23" s="4"/>
      <c r="CI23" s="4">
        <v>683473.72000000009</v>
      </c>
      <c r="CJ23" s="4"/>
      <c r="CK23" s="4"/>
      <c r="CL23" s="4">
        <v>791480</v>
      </c>
      <c r="CM23" s="4"/>
      <c r="CN23" s="4"/>
      <c r="CO23" s="4"/>
      <c r="CP23" s="4"/>
      <c r="CQ23" s="4">
        <v>1175937.26</v>
      </c>
      <c r="CR23" s="4"/>
      <c r="CS23" s="4"/>
      <c r="CT23" s="4"/>
      <c r="CU23" s="4">
        <v>1307229.9700000002</v>
      </c>
      <c r="CV23" s="4"/>
      <c r="CW23" s="4"/>
      <c r="CX23" s="4">
        <v>2411515.09</v>
      </c>
      <c r="CY23" s="4"/>
      <c r="CZ23" s="4"/>
      <c r="DA23" s="4">
        <v>1900000</v>
      </c>
      <c r="DB23" s="4"/>
      <c r="DC23" s="4">
        <v>1193579.4400000002</v>
      </c>
      <c r="DD23" s="4"/>
      <c r="DE23" s="4"/>
      <c r="DF23" s="4">
        <v>1423014.6699999997</v>
      </c>
      <c r="DG23" s="4"/>
      <c r="DH23" s="4"/>
      <c r="DI23" s="4">
        <v>1407979.8300000003</v>
      </c>
      <c r="DJ23" s="4"/>
      <c r="DK23" s="4"/>
      <c r="DL23" s="4">
        <v>2150000</v>
      </c>
      <c r="DM23" s="4">
        <v>0</v>
      </c>
      <c r="DN23" s="43">
        <v>1258091.3500000001</v>
      </c>
      <c r="DO23" s="4"/>
      <c r="DP23" s="4"/>
      <c r="DQ23" s="4">
        <v>1067287.3400000001</v>
      </c>
      <c r="DR23" s="4"/>
      <c r="DS23" s="4"/>
      <c r="DT23" s="4">
        <v>1892298.3100000003</v>
      </c>
      <c r="DU23" s="4"/>
      <c r="DV23" s="4"/>
      <c r="DW23" s="4">
        <v>0</v>
      </c>
      <c r="DX23" s="4">
        <v>0</v>
      </c>
      <c r="DY23" s="4">
        <v>1449568.54</v>
      </c>
      <c r="DZ23" s="4"/>
      <c r="EA23" s="4"/>
      <c r="EB23" s="4">
        <v>1130801.4300000002</v>
      </c>
      <c r="EC23" s="4"/>
      <c r="ED23" s="4"/>
      <c r="EE23" s="4"/>
      <c r="EF23" s="4">
        <v>2730592.22</v>
      </c>
      <c r="EG23" s="4"/>
      <c r="EH23" s="4"/>
      <c r="EI23" s="4"/>
      <c r="EJ23" s="4">
        <v>0</v>
      </c>
      <c r="EK23" s="4">
        <v>0</v>
      </c>
      <c r="EL23" s="46">
        <f t="shared" si="0"/>
        <v>45988596.290000007</v>
      </c>
      <c r="EM23" s="3">
        <f t="shared" si="4"/>
        <v>0</v>
      </c>
      <c r="EN23" s="3">
        <f t="shared" si="5"/>
        <v>0</v>
      </c>
      <c r="EO23" s="3">
        <f t="shared" si="1"/>
        <v>14110000</v>
      </c>
      <c r="EP23" s="3">
        <f t="shared" si="2"/>
        <v>60000</v>
      </c>
      <c r="EQ23" s="3">
        <f t="shared" si="6"/>
        <v>0</v>
      </c>
      <c r="ER23" s="3">
        <f t="shared" si="3"/>
        <v>0</v>
      </c>
      <c r="ES23" s="46">
        <f t="shared" si="7"/>
        <v>39943712.849999979</v>
      </c>
    </row>
    <row r="24" spans="1:149">
      <c r="A24" s="6">
        <v>21</v>
      </c>
      <c r="B24" s="5" t="s">
        <v>57</v>
      </c>
      <c r="C24" s="47">
        <v>68956973.450000003</v>
      </c>
      <c r="D24" s="4">
        <v>713584</v>
      </c>
      <c r="E24" s="4"/>
      <c r="F24" s="4"/>
      <c r="G24" s="4">
        <v>23925</v>
      </c>
      <c r="H24" s="4"/>
      <c r="I24" s="4"/>
      <c r="J24" s="4">
        <v>654829.64</v>
      </c>
      <c r="K24" s="4"/>
      <c r="L24" s="4"/>
      <c r="M24" s="4"/>
      <c r="N24" s="4"/>
      <c r="O24" s="4">
        <v>1279505</v>
      </c>
      <c r="P24" s="4"/>
      <c r="Q24" s="4"/>
      <c r="R24" s="4"/>
      <c r="S24" s="4">
        <v>56738</v>
      </c>
      <c r="T24" s="4"/>
      <c r="U24" s="4"/>
      <c r="V24" s="4">
        <v>1381006.81</v>
      </c>
      <c r="W24" s="4"/>
      <c r="X24" s="4"/>
      <c r="Y24" s="4">
        <v>0</v>
      </c>
      <c r="Z24" s="4"/>
      <c r="AA24" s="4">
        <v>2435740.2000000002</v>
      </c>
      <c r="AB24" s="4"/>
      <c r="AC24" s="4"/>
      <c r="AD24" s="4">
        <v>237540</v>
      </c>
      <c r="AE24" s="4"/>
      <c r="AF24" s="4"/>
      <c r="AG24" s="4">
        <v>1959838.23</v>
      </c>
      <c r="AH24" s="4"/>
      <c r="AI24" s="4"/>
      <c r="AJ24" s="4">
        <v>3380395</v>
      </c>
      <c r="AK24" s="4"/>
      <c r="AL24" s="4"/>
      <c r="AM24" s="4">
        <v>1983743.18</v>
      </c>
      <c r="AN24" s="4"/>
      <c r="AO24" s="4"/>
      <c r="AP24" s="4">
        <v>42231</v>
      </c>
      <c r="AQ24" s="4"/>
      <c r="AR24" s="4"/>
      <c r="AS24" s="4">
        <v>1781307</v>
      </c>
      <c r="AT24" s="4"/>
      <c r="AU24" s="4"/>
      <c r="AV24" s="4">
        <v>0</v>
      </c>
      <c r="AW24" s="4"/>
      <c r="AX24" s="4">
        <v>1167989</v>
      </c>
      <c r="AY24" s="4"/>
      <c r="AZ24" s="4"/>
      <c r="BA24" s="4">
        <v>36255</v>
      </c>
      <c r="BB24" s="4"/>
      <c r="BC24" s="4"/>
      <c r="BD24" s="4">
        <v>824603</v>
      </c>
      <c r="BE24" s="4"/>
      <c r="BF24" s="4"/>
      <c r="BG24" s="4">
        <v>2676670</v>
      </c>
      <c r="BH24" s="4">
        <v>41500</v>
      </c>
      <c r="BI24" s="4">
        <v>3049487.11</v>
      </c>
      <c r="BJ24" s="4"/>
      <c r="BK24" s="4"/>
      <c r="BL24" s="4">
        <v>110929.56</v>
      </c>
      <c r="BM24" s="4"/>
      <c r="BN24" s="4"/>
      <c r="BO24" s="4">
        <v>1691405.27</v>
      </c>
      <c r="BP24" s="4"/>
      <c r="BQ24" s="4"/>
      <c r="BR24" s="4">
        <v>3064435</v>
      </c>
      <c r="BS24" s="4">
        <v>80000</v>
      </c>
      <c r="BT24" s="4">
        <v>630769.80000000005</v>
      </c>
      <c r="BU24" s="4"/>
      <c r="BV24" s="4"/>
      <c r="BW24" s="4">
        <v>46204</v>
      </c>
      <c r="BX24" s="4"/>
      <c r="BY24" s="4"/>
      <c r="BZ24" s="4">
        <v>621313</v>
      </c>
      <c r="CA24" s="4"/>
      <c r="CB24" s="4"/>
      <c r="CC24" s="4">
        <v>0</v>
      </c>
      <c r="CD24" s="4">
        <v>0</v>
      </c>
      <c r="CE24" s="4"/>
      <c r="CF24" s="4">
        <v>1237878.43</v>
      </c>
      <c r="CG24" s="4"/>
      <c r="CH24" s="4"/>
      <c r="CI24" s="4">
        <v>54684</v>
      </c>
      <c r="CJ24" s="4"/>
      <c r="CK24" s="4"/>
      <c r="CL24" s="4">
        <v>1020111</v>
      </c>
      <c r="CM24" s="4"/>
      <c r="CN24" s="4"/>
      <c r="CO24" s="4"/>
      <c r="CP24" s="4"/>
      <c r="CQ24" s="4">
        <v>2579319</v>
      </c>
      <c r="CR24" s="4"/>
      <c r="CS24" s="4"/>
      <c r="CT24" s="4"/>
      <c r="CU24" s="4">
        <v>183540</v>
      </c>
      <c r="CV24" s="4"/>
      <c r="CW24" s="4"/>
      <c r="CX24" s="4">
        <v>1518434.84</v>
      </c>
      <c r="CY24" s="4"/>
      <c r="CZ24" s="4"/>
      <c r="DA24" s="4">
        <v>0</v>
      </c>
      <c r="DB24" s="4"/>
      <c r="DC24" s="4">
        <v>1489168</v>
      </c>
      <c r="DD24" s="4"/>
      <c r="DE24" s="4"/>
      <c r="DF24" s="4">
        <v>114599</v>
      </c>
      <c r="DG24" s="4"/>
      <c r="DH24" s="4"/>
      <c r="DI24" s="4">
        <v>1619416.5</v>
      </c>
      <c r="DJ24" s="4"/>
      <c r="DK24" s="4"/>
      <c r="DL24" s="4">
        <v>306020</v>
      </c>
      <c r="DM24" s="4">
        <v>0</v>
      </c>
      <c r="DN24" s="43">
        <v>1708426.4200000002</v>
      </c>
      <c r="DO24" s="4"/>
      <c r="DP24" s="4"/>
      <c r="DQ24" s="4">
        <v>190111.2</v>
      </c>
      <c r="DR24" s="4"/>
      <c r="DS24" s="4"/>
      <c r="DT24" s="4">
        <v>1241373.3700000001</v>
      </c>
      <c r="DU24" s="4"/>
      <c r="DV24" s="4"/>
      <c r="DW24" s="4">
        <v>0</v>
      </c>
      <c r="DX24" s="4">
        <v>0</v>
      </c>
      <c r="DY24" s="4">
        <v>2402959.16</v>
      </c>
      <c r="DZ24" s="4"/>
      <c r="EA24" s="4"/>
      <c r="EB24" s="4">
        <v>124687.79999999999</v>
      </c>
      <c r="EC24" s="4"/>
      <c r="ED24" s="4"/>
      <c r="EE24" s="4"/>
      <c r="EF24" s="4">
        <v>1336656.560000001</v>
      </c>
      <c r="EG24" s="4"/>
      <c r="EH24" s="4"/>
      <c r="EI24" s="4"/>
      <c r="EJ24" s="4">
        <v>0</v>
      </c>
      <c r="EK24" s="4">
        <v>0</v>
      </c>
      <c r="EL24" s="46">
        <f t="shared" si="0"/>
        <v>37550309.079999998</v>
      </c>
      <c r="EM24" s="3">
        <f t="shared" si="4"/>
        <v>0</v>
      </c>
      <c r="EN24" s="3">
        <f t="shared" si="5"/>
        <v>0</v>
      </c>
      <c r="EO24" s="3">
        <f t="shared" si="1"/>
        <v>9427520</v>
      </c>
      <c r="EP24" s="3">
        <f t="shared" si="2"/>
        <v>121500</v>
      </c>
      <c r="EQ24" s="3">
        <f t="shared" si="6"/>
        <v>0</v>
      </c>
      <c r="ER24" s="3">
        <f t="shared" si="3"/>
        <v>0</v>
      </c>
      <c r="ES24" s="46">
        <f t="shared" si="7"/>
        <v>40712684.370000005</v>
      </c>
    </row>
    <row r="25" spans="1:149">
      <c r="A25" s="6">
        <v>22</v>
      </c>
      <c r="B25" s="5" t="s">
        <v>56</v>
      </c>
      <c r="C25" s="47">
        <v>73331765.670000002</v>
      </c>
      <c r="D25" s="4">
        <v>922739.41</v>
      </c>
      <c r="E25" s="4"/>
      <c r="F25" s="4"/>
      <c r="G25" s="4">
        <v>835438.19</v>
      </c>
      <c r="H25" s="4"/>
      <c r="I25" s="4"/>
      <c r="J25" s="4">
        <v>507155.3</v>
      </c>
      <c r="K25" s="4"/>
      <c r="L25" s="4"/>
      <c r="M25" s="4"/>
      <c r="N25" s="4"/>
      <c r="O25" s="4">
        <v>453211.26</v>
      </c>
      <c r="P25" s="4"/>
      <c r="Q25" s="4"/>
      <c r="R25" s="4"/>
      <c r="S25" s="4">
        <v>375566.84</v>
      </c>
      <c r="T25" s="4"/>
      <c r="U25" s="4"/>
      <c r="V25" s="4">
        <v>330227.13</v>
      </c>
      <c r="W25" s="4"/>
      <c r="X25" s="4"/>
      <c r="Y25" s="4">
        <v>0</v>
      </c>
      <c r="Z25" s="4"/>
      <c r="AA25" s="4">
        <v>2104243.39</v>
      </c>
      <c r="AB25" s="4"/>
      <c r="AC25" s="4"/>
      <c r="AD25" s="4">
        <v>1625945.33</v>
      </c>
      <c r="AE25" s="4"/>
      <c r="AF25" s="4"/>
      <c r="AG25" s="4">
        <v>1999601.94</v>
      </c>
      <c r="AH25" s="4"/>
      <c r="AI25" s="4"/>
      <c r="AJ25" s="4">
        <v>1609075</v>
      </c>
      <c r="AK25" s="4"/>
      <c r="AL25" s="4"/>
      <c r="AM25" s="4">
        <v>1058833.47</v>
      </c>
      <c r="AN25" s="4"/>
      <c r="AO25" s="4"/>
      <c r="AP25" s="4">
        <v>667354.9</v>
      </c>
      <c r="AQ25" s="4"/>
      <c r="AR25" s="4"/>
      <c r="AS25" s="4">
        <v>1476429.22</v>
      </c>
      <c r="AT25" s="4"/>
      <c r="AU25" s="4"/>
      <c r="AV25" s="4">
        <v>0</v>
      </c>
      <c r="AW25" s="4"/>
      <c r="AX25" s="4">
        <v>823040</v>
      </c>
      <c r="AY25" s="4"/>
      <c r="AZ25" s="4"/>
      <c r="BA25" s="4">
        <v>666423.57999999996</v>
      </c>
      <c r="BB25" s="4"/>
      <c r="BC25" s="4"/>
      <c r="BD25" s="4">
        <v>990922.44</v>
      </c>
      <c r="BE25" s="4"/>
      <c r="BF25" s="4"/>
      <c r="BG25" s="4">
        <v>968125</v>
      </c>
      <c r="BH25" s="4"/>
      <c r="BI25" s="4">
        <v>443006.82</v>
      </c>
      <c r="BJ25" s="4"/>
      <c r="BK25" s="4"/>
      <c r="BL25" s="4">
        <v>744009.55</v>
      </c>
      <c r="BM25" s="4"/>
      <c r="BN25" s="4"/>
      <c r="BO25" s="4">
        <v>632097.35</v>
      </c>
      <c r="BP25" s="4"/>
      <c r="BQ25" s="4"/>
      <c r="BR25" s="4">
        <v>5407870</v>
      </c>
      <c r="BS25" s="4">
        <v>0</v>
      </c>
      <c r="BT25" s="4">
        <v>484268.02</v>
      </c>
      <c r="BU25" s="4"/>
      <c r="BV25" s="4"/>
      <c r="BW25" s="4">
        <v>915004.58</v>
      </c>
      <c r="BX25" s="4"/>
      <c r="BY25" s="4"/>
      <c r="BZ25" s="4">
        <v>503181.04</v>
      </c>
      <c r="CA25" s="4"/>
      <c r="CB25" s="4"/>
      <c r="CC25" s="4">
        <v>0</v>
      </c>
      <c r="CD25" s="4">
        <v>0</v>
      </c>
      <c r="CE25" s="4"/>
      <c r="CF25" s="4">
        <v>439183.38</v>
      </c>
      <c r="CG25" s="4"/>
      <c r="CH25" s="4"/>
      <c r="CI25" s="4">
        <v>229953.34</v>
      </c>
      <c r="CJ25" s="4"/>
      <c r="CK25" s="4"/>
      <c r="CL25" s="4">
        <v>239800</v>
      </c>
      <c r="CM25" s="4"/>
      <c r="CN25" s="4"/>
      <c r="CO25" s="4"/>
      <c r="CP25" s="4"/>
      <c r="CQ25" s="4">
        <v>1052674.58</v>
      </c>
      <c r="CR25" s="4"/>
      <c r="CS25" s="4"/>
      <c r="CT25" s="4"/>
      <c r="CU25" s="4">
        <v>490288.48</v>
      </c>
      <c r="CV25" s="4"/>
      <c r="CW25" s="4"/>
      <c r="CX25" s="4">
        <v>1147667.74</v>
      </c>
      <c r="CY25" s="4"/>
      <c r="CZ25" s="4"/>
      <c r="DA25" s="4">
        <v>0</v>
      </c>
      <c r="DB25" s="4"/>
      <c r="DC25" s="4">
        <v>475891.70000000013</v>
      </c>
      <c r="DD25" s="4"/>
      <c r="DE25" s="4"/>
      <c r="DF25" s="4">
        <v>274352.26</v>
      </c>
      <c r="DG25" s="4"/>
      <c r="DH25" s="4"/>
      <c r="DI25" s="4">
        <v>558979.15</v>
      </c>
      <c r="DJ25" s="4"/>
      <c r="DK25" s="4"/>
      <c r="DL25" s="4">
        <v>100000</v>
      </c>
      <c r="DM25" s="4">
        <v>0</v>
      </c>
      <c r="DN25" s="43">
        <v>2035708.4999999998</v>
      </c>
      <c r="DO25" s="4"/>
      <c r="DP25" s="4"/>
      <c r="DQ25" s="4">
        <v>1029872.6900000001</v>
      </c>
      <c r="DR25" s="4"/>
      <c r="DS25" s="4"/>
      <c r="DT25" s="4">
        <v>834367.87000000011</v>
      </c>
      <c r="DU25" s="4"/>
      <c r="DV25" s="4"/>
      <c r="DW25" s="4">
        <v>0</v>
      </c>
      <c r="DX25" s="4">
        <v>0</v>
      </c>
      <c r="DY25" s="4">
        <v>968359.35</v>
      </c>
      <c r="DZ25" s="4"/>
      <c r="EA25" s="4"/>
      <c r="EB25" s="4">
        <v>642170.90999999992</v>
      </c>
      <c r="EC25" s="4"/>
      <c r="ED25" s="4"/>
      <c r="EE25" s="4"/>
      <c r="EF25" s="4">
        <v>716136.13</v>
      </c>
      <c r="EG25" s="4"/>
      <c r="EH25" s="4"/>
      <c r="EI25" s="4"/>
      <c r="EJ25" s="4">
        <v>0</v>
      </c>
      <c r="EK25" s="4">
        <v>0</v>
      </c>
      <c r="EL25" s="46">
        <f t="shared" si="0"/>
        <v>29694105.839999996</v>
      </c>
      <c r="EM25" s="3">
        <f t="shared" si="4"/>
        <v>0</v>
      </c>
      <c r="EN25" s="3">
        <f t="shared" si="5"/>
        <v>0</v>
      </c>
      <c r="EO25" s="3">
        <f t="shared" si="1"/>
        <v>8085070</v>
      </c>
      <c r="EP25" s="3">
        <f t="shared" si="2"/>
        <v>0</v>
      </c>
      <c r="EQ25" s="3">
        <f t="shared" si="6"/>
        <v>0</v>
      </c>
      <c r="ER25" s="3">
        <f t="shared" si="3"/>
        <v>0</v>
      </c>
      <c r="ES25" s="46">
        <f t="shared" si="7"/>
        <v>51722729.830000006</v>
      </c>
    </row>
    <row r="26" spans="1:149">
      <c r="A26" s="6">
        <v>23</v>
      </c>
      <c r="B26" s="5" t="s">
        <v>55</v>
      </c>
      <c r="C26" s="47">
        <v>31808110.700000003</v>
      </c>
      <c r="D26" s="4">
        <v>819178.99</v>
      </c>
      <c r="E26" s="4"/>
      <c r="F26" s="4"/>
      <c r="G26" s="4">
        <v>143435.34</v>
      </c>
      <c r="H26" s="4"/>
      <c r="I26" s="4"/>
      <c r="J26" s="4">
        <v>175550.4</v>
      </c>
      <c r="K26" s="4"/>
      <c r="L26" s="4"/>
      <c r="M26" s="4"/>
      <c r="N26" s="4"/>
      <c r="O26" s="4">
        <v>219874.99</v>
      </c>
      <c r="P26" s="4"/>
      <c r="Q26" s="4"/>
      <c r="R26" s="4"/>
      <c r="S26" s="4">
        <v>153455.48000000001</v>
      </c>
      <c r="T26" s="4"/>
      <c r="U26" s="4"/>
      <c r="V26" s="4">
        <v>163335</v>
      </c>
      <c r="W26" s="4"/>
      <c r="X26" s="4"/>
      <c r="Y26" s="4">
        <v>0</v>
      </c>
      <c r="Z26" s="4"/>
      <c r="AA26" s="4">
        <v>697734.24</v>
      </c>
      <c r="AB26" s="4"/>
      <c r="AC26" s="4"/>
      <c r="AD26" s="4">
        <v>692522.6</v>
      </c>
      <c r="AE26" s="4"/>
      <c r="AF26" s="4"/>
      <c r="AG26" s="4">
        <v>308145.02</v>
      </c>
      <c r="AH26" s="4"/>
      <c r="AI26" s="4"/>
      <c r="AJ26" s="4">
        <v>0</v>
      </c>
      <c r="AK26" s="4"/>
      <c r="AL26" s="4"/>
      <c r="AM26" s="4">
        <v>785215.97</v>
      </c>
      <c r="AN26" s="4"/>
      <c r="AO26" s="4"/>
      <c r="AP26" s="4">
        <v>364695.6</v>
      </c>
      <c r="AQ26" s="4"/>
      <c r="AR26" s="4"/>
      <c r="AS26" s="4">
        <v>410894.84</v>
      </c>
      <c r="AT26" s="4"/>
      <c r="AU26" s="4"/>
      <c r="AV26" s="4">
        <v>2580000</v>
      </c>
      <c r="AW26" s="4"/>
      <c r="AX26" s="4">
        <v>829098.38</v>
      </c>
      <c r="AY26" s="4"/>
      <c r="AZ26" s="4"/>
      <c r="BA26" s="4">
        <v>398603.6</v>
      </c>
      <c r="BB26" s="4"/>
      <c r="BC26" s="4"/>
      <c r="BD26" s="4">
        <v>403741.74</v>
      </c>
      <c r="BE26" s="4"/>
      <c r="BF26" s="4"/>
      <c r="BG26" s="4">
        <v>1466750</v>
      </c>
      <c r="BH26" s="4"/>
      <c r="BI26" s="4">
        <v>1170971.6200000001</v>
      </c>
      <c r="BJ26" s="4"/>
      <c r="BK26" s="4"/>
      <c r="BL26" s="4">
        <v>608284.6</v>
      </c>
      <c r="BM26" s="4"/>
      <c r="BN26" s="4"/>
      <c r="BO26" s="4">
        <v>350350.37</v>
      </c>
      <c r="BP26" s="4"/>
      <c r="BQ26" s="4"/>
      <c r="BR26" s="4">
        <v>2953250</v>
      </c>
      <c r="BS26" s="4">
        <v>0</v>
      </c>
      <c r="BT26" s="4">
        <v>430046</v>
      </c>
      <c r="BU26" s="4"/>
      <c r="BV26" s="4"/>
      <c r="BW26" s="4">
        <v>250844.98</v>
      </c>
      <c r="BX26" s="4"/>
      <c r="BY26" s="4"/>
      <c r="BZ26" s="4">
        <v>203992.94</v>
      </c>
      <c r="CA26" s="4"/>
      <c r="CB26" s="4"/>
      <c r="CC26" s="4">
        <v>0</v>
      </c>
      <c r="CD26" s="4">
        <v>0</v>
      </c>
      <c r="CE26" s="4"/>
      <c r="CF26" s="4">
        <v>249079.29</v>
      </c>
      <c r="CG26" s="4"/>
      <c r="CH26" s="4"/>
      <c r="CI26" s="4">
        <v>164344.6</v>
      </c>
      <c r="CJ26" s="4"/>
      <c r="CK26" s="4"/>
      <c r="CL26" s="4">
        <v>39403.129999999997</v>
      </c>
      <c r="CM26" s="4"/>
      <c r="CN26" s="4"/>
      <c r="CO26" s="4"/>
      <c r="CP26" s="4"/>
      <c r="CQ26" s="4">
        <v>430128.65</v>
      </c>
      <c r="CR26" s="4"/>
      <c r="CS26" s="4"/>
      <c r="CT26" s="4"/>
      <c r="CU26" s="4">
        <v>295982.2</v>
      </c>
      <c r="CV26" s="4"/>
      <c r="CW26" s="4"/>
      <c r="CX26" s="4">
        <v>83311.259999999995</v>
      </c>
      <c r="CY26" s="4"/>
      <c r="CZ26" s="4"/>
      <c r="DA26" s="4">
        <v>0</v>
      </c>
      <c r="DB26" s="4"/>
      <c r="DC26" s="4">
        <v>854448.46</v>
      </c>
      <c r="DD26" s="4"/>
      <c r="DE26" s="4"/>
      <c r="DF26" s="4">
        <v>479300.95999999996</v>
      </c>
      <c r="DG26" s="4"/>
      <c r="DH26" s="4"/>
      <c r="DI26" s="4">
        <v>243835</v>
      </c>
      <c r="DJ26" s="4"/>
      <c r="DK26" s="4"/>
      <c r="DL26" s="4">
        <v>0</v>
      </c>
      <c r="DM26" s="4">
        <v>0</v>
      </c>
      <c r="DN26" s="43">
        <v>1149960.2100000002</v>
      </c>
      <c r="DO26" s="4"/>
      <c r="DP26" s="4"/>
      <c r="DQ26" s="4">
        <v>446412.20999999996</v>
      </c>
      <c r="DR26" s="4"/>
      <c r="DS26" s="4"/>
      <c r="DT26" s="4">
        <v>396986.52</v>
      </c>
      <c r="DU26" s="4"/>
      <c r="DV26" s="4"/>
      <c r="DW26" s="4">
        <v>3213000</v>
      </c>
      <c r="DX26" s="4">
        <v>0</v>
      </c>
      <c r="DY26" s="4">
        <v>1178242.6200000001</v>
      </c>
      <c r="DZ26" s="4"/>
      <c r="EA26" s="4"/>
      <c r="EB26" s="59">
        <f>336208.65+770</f>
        <v>336978.65</v>
      </c>
      <c r="EC26" s="4"/>
      <c r="ED26" s="4"/>
      <c r="EE26" s="4"/>
      <c r="EF26" s="4">
        <v>681604.65</v>
      </c>
      <c r="EG26" s="4"/>
      <c r="EH26" s="4"/>
      <c r="EI26" s="4"/>
      <c r="EJ26" s="4">
        <v>0</v>
      </c>
      <c r="EK26" s="4">
        <v>0</v>
      </c>
      <c r="EL26" s="46">
        <f t="shared" si="0"/>
        <v>16609991.110000003</v>
      </c>
      <c r="EM26" s="3">
        <f t="shared" si="4"/>
        <v>0</v>
      </c>
      <c r="EN26" s="3">
        <f t="shared" si="5"/>
        <v>0</v>
      </c>
      <c r="EO26" s="3">
        <f t="shared" si="1"/>
        <v>10213000</v>
      </c>
      <c r="EP26" s="3">
        <f t="shared" si="2"/>
        <v>0</v>
      </c>
      <c r="EQ26" s="3">
        <f t="shared" si="6"/>
        <v>0</v>
      </c>
      <c r="ER26" s="3">
        <f t="shared" si="3"/>
        <v>0</v>
      </c>
      <c r="ES26" s="46">
        <f t="shared" si="7"/>
        <v>25411119.59</v>
      </c>
    </row>
    <row r="27" spans="1:149">
      <c r="A27" s="6">
        <v>24</v>
      </c>
      <c r="B27" s="5" t="s">
        <v>54</v>
      </c>
      <c r="C27" s="48">
        <v>31096130.690000001</v>
      </c>
      <c r="D27" s="4">
        <v>451129.34</v>
      </c>
      <c r="E27" s="4"/>
      <c r="F27" s="4"/>
      <c r="G27" s="4">
        <v>267209.84999999998</v>
      </c>
      <c r="H27" s="4"/>
      <c r="I27" s="4"/>
      <c r="J27" s="4">
        <v>296236.65999999997</v>
      </c>
      <c r="K27" s="4"/>
      <c r="L27" s="4"/>
      <c r="M27" s="4"/>
      <c r="N27" s="4"/>
      <c r="O27" s="4">
        <v>760695.1</v>
      </c>
      <c r="P27" s="4"/>
      <c r="Q27" s="4"/>
      <c r="R27" s="4"/>
      <c r="S27" s="4">
        <v>316306.76</v>
      </c>
      <c r="T27" s="4"/>
      <c r="U27" s="4"/>
      <c r="V27" s="4">
        <v>293762.13</v>
      </c>
      <c r="W27" s="4"/>
      <c r="X27" s="4"/>
      <c r="Y27" s="4">
        <v>0</v>
      </c>
      <c r="Z27" s="4"/>
      <c r="AA27" s="4">
        <v>1005411.73</v>
      </c>
      <c r="AB27" s="4"/>
      <c r="AC27" s="4"/>
      <c r="AD27" s="4">
        <v>945305.59999999998</v>
      </c>
      <c r="AE27" s="4"/>
      <c r="AF27" s="4"/>
      <c r="AG27" s="4">
        <v>893581.51</v>
      </c>
      <c r="AH27" s="4"/>
      <c r="AI27" s="4"/>
      <c r="AJ27" s="4">
        <v>419000</v>
      </c>
      <c r="AK27" s="4"/>
      <c r="AL27" s="4"/>
      <c r="AM27" s="4">
        <v>699498.7</v>
      </c>
      <c r="AN27" s="4"/>
      <c r="AO27" s="4"/>
      <c r="AP27" s="4">
        <v>313578.21000000002</v>
      </c>
      <c r="AQ27" s="4"/>
      <c r="AR27" s="4"/>
      <c r="AS27" s="4">
        <v>622253.68999999994</v>
      </c>
      <c r="AT27" s="4"/>
      <c r="AU27" s="4"/>
      <c r="AV27" s="4">
        <v>4188200</v>
      </c>
      <c r="AW27" s="4"/>
      <c r="AX27" s="4">
        <v>1563963.05</v>
      </c>
      <c r="AY27" s="4"/>
      <c r="AZ27" s="4"/>
      <c r="BA27" s="4">
        <v>824496.44</v>
      </c>
      <c r="BB27" s="4"/>
      <c r="BC27" s="4"/>
      <c r="BD27" s="4">
        <v>611596.5</v>
      </c>
      <c r="BE27" s="4"/>
      <c r="BF27" s="4"/>
      <c r="BG27" s="4">
        <v>0</v>
      </c>
      <c r="BH27" s="4"/>
      <c r="BI27" s="4">
        <v>1320052.21</v>
      </c>
      <c r="BJ27" s="4"/>
      <c r="BK27" s="4"/>
      <c r="BL27" s="4">
        <v>686672.25</v>
      </c>
      <c r="BM27" s="4"/>
      <c r="BN27" s="4"/>
      <c r="BO27" s="4">
        <v>326722.71000000002</v>
      </c>
      <c r="BP27" s="4"/>
      <c r="BQ27" s="4"/>
      <c r="BR27" s="4">
        <v>9318750</v>
      </c>
      <c r="BS27" s="4">
        <v>0</v>
      </c>
      <c r="BT27" s="4">
        <v>415044.09</v>
      </c>
      <c r="BU27" s="4"/>
      <c r="BV27" s="4"/>
      <c r="BW27" s="4">
        <v>304217.64</v>
      </c>
      <c r="BX27" s="4"/>
      <c r="BY27" s="4"/>
      <c r="BZ27" s="4">
        <v>352265.62</v>
      </c>
      <c r="CA27" s="4"/>
      <c r="CB27" s="4"/>
      <c r="CC27" s="4">
        <v>0</v>
      </c>
      <c r="CD27" s="4"/>
      <c r="CE27" s="24">
        <v>42424</v>
      </c>
      <c r="CF27" s="4">
        <v>640636.29</v>
      </c>
      <c r="CG27" s="4"/>
      <c r="CH27" s="4"/>
      <c r="CI27" s="4">
        <v>472284.53</v>
      </c>
      <c r="CJ27" s="4"/>
      <c r="CK27" s="4"/>
      <c r="CL27" s="4">
        <v>317633.53000000003</v>
      </c>
      <c r="CM27" s="4"/>
      <c r="CN27" s="4"/>
      <c r="CO27" s="4"/>
      <c r="CP27" s="4"/>
      <c r="CQ27" s="4">
        <v>1391913.0700000008</v>
      </c>
      <c r="CR27" s="4"/>
      <c r="CS27" s="4"/>
      <c r="CT27" s="4"/>
      <c r="CU27" s="4">
        <v>767141.62999999989</v>
      </c>
      <c r="CV27" s="4"/>
      <c r="CW27" s="4"/>
      <c r="CX27" s="4">
        <v>622520.93999999994</v>
      </c>
      <c r="CY27" s="4"/>
      <c r="CZ27" s="4"/>
      <c r="DA27" s="4">
        <v>0</v>
      </c>
      <c r="DB27" s="4"/>
      <c r="DC27" s="4">
        <v>842139.60000000009</v>
      </c>
      <c r="DD27" s="4"/>
      <c r="DE27" s="4"/>
      <c r="DF27" s="4">
        <v>647650.18999999994</v>
      </c>
      <c r="DG27" s="4"/>
      <c r="DH27" s="4"/>
      <c r="DI27" s="4">
        <v>1125680.8999999999</v>
      </c>
      <c r="DJ27" s="4"/>
      <c r="DK27" s="4"/>
      <c r="DL27" s="4">
        <v>1292400</v>
      </c>
      <c r="DM27" s="4">
        <v>0</v>
      </c>
      <c r="DN27" s="43">
        <v>2155439.4500000002</v>
      </c>
      <c r="DO27" s="4"/>
      <c r="DP27" s="4"/>
      <c r="DQ27" s="4">
        <v>1156213.8899999999</v>
      </c>
      <c r="DR27" s="4"/>
      <c r="DS27" s="4"/>
      <c r="DT27" s="4">
        <v>512610.1700000001</v>
      </c>
      <c r="DU27" s="4"/>
      <c r="DV27" s="4"/>
      <c r="DW27" s="4">
        <v>0</v>
      </c>
      <c r="DX27" s="4">
        <v>0</v>
      </c>
      <c r="DY27" s="4">
        <v>804696.27999999991</v>
      </c>
      <c r="DZ27" s="4"/>
      <c r="EA27" s="4"/>
      <c r="EB27" s="4">
        <v>440039.23999999993</v>
      </c>
      <c r="EC27" s="4"/>
      <c r="ED27" s="4"/>
      <c r="EE27" s="4"/>
      <c r="EF27" s="4">
        <v>345369.02000000008</v>
      </c>
      <c r="EG27" s="4"/>
      <c r="EH27" s="4"/>
      <c r="EI27" s="4"/>
      <c r="EJ27" s="4">
        <v>0</v>
      </c>
      <c r="EK27" s="4">
        <v>0</v>
      </c>
      <c r="EL27" s="46">
        <f t="shared" si="0"/>
        <v>25511968.520000003</v>
      </c>
      <c r="EM27" s="3">
        <f t="shared" si="4"/>
        <v>0</v>
      </c>
      <c r="EN27" s="3">
        <f t="shared" si="5"/>
        <v>0</v>
      </c>
      <c r="EO27" s="3">
        <f t="shared" si="1"/>
        <v>15218350</v>
      </c>
      <c r="EP27" s="3">
        <f t="shared" si="2"/>
        <v>0</v>
      </c>
      <c r="EQ27" s="3">
        <f t="shared" si="6"/>
        <v>0</v>
      </c>
      <c r="ER27" s="3">
        <f t="shared" si="3"/>
        <v>42424</v>
      </c>
      <c r="ES27" s="46">
        <f t="shared" si="7"/>
        <v>20760088.169999998</v>
      </c>
    </row>
    <row r="28" spans="1:149">
      <c r="A28" s="6">
        <v>25</v>
      </c>
      <c r="B28" s="5" t="s">
        <v>53</v>
      </c>
      <c r="C28" s="47">
        <v>38400522.090000004</v>
      </c>
      <c r="D28" s="4">
        <v>100820.27</v>
      </c>
      <c r="E28" s="4"/>
      <c r="F28" s="4"/>
      <c r="G28" s="4">
        <v>257198.18</v>
      </c>
      <c r="H28" s="4"/>
      <c r="I28" s="4"/>
      <c r="J28" s="4">
        <v>216697</v>
      </c>
      <c r="K28" s="4"/>
      <c r="L28" s="4"/>
      <c r="M28" s="4"/>
      <c r="N28" s="4"/>
      <c r="O28" s="4">
        <v>129715.48</v>
      </c>
      <c r="P28" s="4"/>
      <c r="Q28" s="4"/>
      <c r="R28" s="4"/>
      <c r="S28" s="4">
        <v>189773.62</v>
      </c>
      <c r="T28" s="4"/>
      <c r="U28" s="4"/>
      <c r="V28" s="4">
        <v>149448</v>
      </c>
      <c r="W28" s="4"/>
      <c r="X28" s="4"/>
      <c r="Y28" s="4">
        <v>0</v>
      </c>
      <c r="Z28" s="4"/>
      <c r="AA28" s="4">
        <v>367837.48</v>
      </c>
      <c r="AB28" s="4"/>
      <c r="AC28" s="4"/>
      <c r="AD28" s="4">
        <v>201960</v>
      </c>
      <c r="AE28" s="4"/>
      <c r="AF28" s="4"/>
      <c r="AG28" s="4">
        <v>609204.74</v>
      </c>
      <c r="AH28" s="4"/>
      <c r="AI28" s="4"/>
      <c r="AJ28" s="4">
        <v>0</v>
      </c>
      <c r="AK28" s="4"/>
      <c r="AL28" s="4"/>
      <c r="AM28" s="4">
        <v>139523.32</v>
      </c>
      <c r="AN28" s="4"/>
      <c r="AO28" s="4"/>
      <c r="AP28" s="4">
        <v>170498</v>
      </c>
      <c r="AQ28" s="4"/>
      <c r="AR28" s="4"/>
      <c r="AS28" s="4">
        <v>265467</v>
      </c>
      <c r="AT28" s="4"/>
      <c r="AU28" s="4"/>
      <c r="AV28" s="4">
        <v>180000</v>
      </c>
      <c r="AW28" s="4"/>
      <c r="AX28" s="4">
        <v>354639.5</v>
      </c>
      <c r="AY28" s="4"/>
      <c r="AZ28" s="4"/>
      <c r="BA28" s="4">
        <v>479420</v>
      </c>
      <c r="BB28" s="4"/>
      <c r="BC28" s="4"/>
      <c r="BD28" s="4">
        <v>663224</v>
      </c>
      <c r="BE28" s="4"/>
      <c r="BF28" s="4"/>
      <c r="BG28" s="4">
        <v>2810100</v>
      </c>
      <c r="BH28" s="4"/>
      <c r="BI28" s="4">
        <v>276902.48</v>
      </c>
      <c r="BJ28" s="4"/>
      <c r="BK28" s="4"/>
      <c r="BL28" s="4">
        <v>164556.28</v>
      </c>
      <c r="BM28" s="4"/>
      <c r="BN28" s="4"/>
      <c r="BO28" s="4">
        <v>467025</v>
      </c>
      <c r="BP28" s="4"/>
      <c r="BQ28" s="4"/>
      <c r="BR28" s="4">
        <v>1795450</v>
      </c>
      <c r="BS28" s="4">
        <v>0</v>
      </c>
      <c r="BT28" s="4">
        <v>241293.28</v>
      </c>
      <c r="BU28" s="4"/>
      <c r="BV28" s="4"/>
      <c r="BW28" s="4">
        <v>158113.25</v>
      </c>
      <c r="BX28" s="4"/>
      <c r="BY28" s="4"/>
      <c r="BZ28" s="4">
        <v>462173.11</v>
      </c>
      <c r="CA28" s="4"/>
      <c r="CB28" s="4"/>
      <c r="CC28" s="4">
        <v>214450</v>
      </c>
      <c r="CD28" s="4">
        <v>0</v>
      </c>
      <c r="CE28" s="4"/>
      <c r="CF28" s="4">
        <v>99807.82</v>
      </c>
      <c r="CG28" s="4"/>
      <c r="CH28" s="4"/>
      <c r="CI28" s="4">
        <v>123439</v>
      </c>
      <c r="CJ28" s="4"/>
      <c r="CK28" s="4"/>
      <c r="CL28" s="4">
        <v>285988.61</v>
      </c>
      <c r="CM28" s="4"/>
      <c r="CN28" s="4"/>
      <c r="CO28" s="4"/>
      <c r="CP28" s="4"/>
      <c r="CQ28" s="4">
        <v>504060.18</v>
      </c>
      <c r="CR28" s="4"/>
      <c r="CS28" s="4"/>
      <c r="CT28" s="4"/>
      <c r="CU28" s="4">
        <v>405429</v>
      </c>
      <c r="CV28" s="4"/>
      <c r="CW28" s="4"/>
      <c r="CX28" s="4">
        <v>688772</v>
      </c>
      <c r="CY28" s="4"/>
      <c r="CZ28" s="4"/>
      <c r="DA28" s="4">
        <v>0</v>
      </c>
      <c r="DB28" s="4"/>
      <c r="DC28" s="4">
        <v>382191.98</v>
      </c>
      <c r="DD28" s="4"/>
      <c r="DE28" s="4"/>
      <c r="DF28" s="4">
        <v>132793</v>
      </c>
      <c r="DG28" s="4"/>
      <c r="DH28" s="4"/>
      <c r="DI28" s="4">
        <v>435092.78</v>
      </c>
      <c r="DJ28" s="4"/>
      <c r="DK28" s="4"/>
      <c r="DL28" s="4">
        <v>64450</v>
      </c>
      <c r="DM28" s="4">
        <v>0</v>
      </c>
      <c r="DN28" s="43">
        <v>786559.48</v>
      </c>
      <c r="DO28" s="4"/>
      <c r="DP28" s="4"/>
      <c r="DQ28" s="4">
        <v>748469.34</v>
      </c>
      <c r="DR28" s="4"/>
      <c r="DS28" s="4"/>
      <c r="DT28" s="4">
        <v>823282</v>
      </c>
      <c r="DU28" s="4"/>
      <c r="DV28" s="4"/>
      <c r="DW28" s="4">
        <v>210000</v>
      </c>
      <c r="DX28" s="4">
        <v>0</v>
      </c>
      <c r="DY28" s="4">
        <v>499885.14999999997</v>
      </c>
      <c r="DZ28" s="4"/>
      <c r="EA28" s="4"/>
      <c r="EB28" s="4">
        <v>465678.21</v>
      </c>
      <c r="EC28" s="4"/>
      <c r="ED28" s="4"/>
      <c r="EE28" s="4"/>
      <c r="EF28" s="4">
        <v>857069.74</v>
      </c>
      <c r="EG28" s="4"/>
      <c r="EH28" s="4"/>
      <c r="EI28" s="4">
        <v>167624</v>
      </c>
      <c r="EJ28" s="4">
        <v>0</v>
      </c>
      <c r="EK28" s="4">
        <v>0</v>
      </c>
      <c r="EL28" s="46">
        <f t="shared" si="0"/>
        <v>13304008.280000003</v>
      </c>
      <c r="EM28" s="3">
        <f t="shared" si="4"/>
        <v>0</v>
      </c>
      <c r="EN28" s="3">
        <f t="shared" si="5"/>
        <v>0</v>
      </c>
      <c r="EO28" s="3">
        <f t="shared" si="1"/>
        <v>5274450</v>
      </c>
      <c r="EP28" s="3">
        <f t="shared" si="2"/>
        <v>0</v>
      </c>
      <c r="EQ28" s="3">
        <f t="shared" si="6"/>
        <v>167624</v>
      </c>
      <c r="ER28" s="3">
        <f t="shared" si="3"/>
        <v>0</v>
      </c>
      <c r="ES28" s="46">
        <f t="shared" si="7"/>
        <v>30203339.810000002</v>
      </c>
    </row>
    <row r="29" spans="1:149">
      <c r="A29" s="6">
        <v>26</v>
      </c>
      <c r="B29" s="5" t="s">
        <v>52</v>
      </c>
      <c r="C29" s="48">
        <v>41530965.615999997</v>
      </c>
      <c r="D29" s="4">
        <v>227809.01</v>
      </c>
      <c r="E29" s="4"/>
      <c r="F29" s="4"/>
      <c r="G29" s="4">
        <v>551962.35</v>
      </c>
      <c r="H29" s="4"/>
      <c r="I29" s="4"/>
      <c r="J29" s="4">
        <v>203011.55</v>
      </c>
      <c r="K29" s="4"/>
      <c r="L29" s="4"/>
      <c r="M29" s="4"/>
      <c r="N29" s="4"/>
      <c r="O29" s="4">
        <v>169070</v>
      </c>
      <c r="P29" s="4"/>
      <c r="Q29" s="4"/>
      <c r="R29" s="4"/>
      <c r="S29" s="4">
        <v>834200.44</v>
      </c>
      <c r="T29" s="4"/>
      <c r="U29" s="4"/>
      <c r="V29" s="4">
        <v>51689</v>
      </c>
      <c r="W29" s="4"/>
      <c r="X29" s="4"/>
      <c r="Y29" s="4">
        <v>0</v>
      </c>
      <c r="Z29" s="4"/>
      <c r="AA29" s="4">
        <v>149490</v>
      </c>
      <c r="AB29" s="4"/>
      <c r="AC29" s="4"/>
      <c r="AD29" s="4">
        <v>467034.99</v>
      </c>
      <c r="AE29" s="4"/>
      <c r="AF29" s="4"/>
      <c r="AG29" s="4">
        <v>132154.07</v>
      </c>
      <c r="AH29" s="4"/>
      <c r="AI29" s="4"/>
      <c r="AJ29" s="4">
        <v>0</v>
      </c>
      <c r="AK29" s="4"/>
      <c r="AL29" s="4"/>
      <c r="AM29" s="4">
        <v>188748.24</v>
      </c>
      <c r="AN29" s="4"/>
      <c r="AO29" s="4"/>
      <c r="AP29" s="4">
        <v>353951.49</v>
      </c>
      <c r="AQ29" s="4"/>
      <c r="AR29" s="4"/>
      <c r="AS29" s="4">
        <v>53112.38</v>
      </c>
      <c r="AT29" s="4"/>
      <c r="AU29" s="4"/>
      <c r="AV29" s="4">
        <v>317600</v>
      </c>
      <c r="AW29" s="4"/>
      <c r="AX29" s="4">
        <v>151923</v>
      </c>
      <c r="AY29" s="4"/>
      <c r="AZ29" s="4"/>
      <c r="BA29" s="4">
        <v>814778.97</v>
      </c>
      <c r="BB29" s="4"/>
      <c r="BC29" s="4"/>
      <c r="BD29" s="4">
        <v>100494.22</v>
      </c>
      <c r="BE29" s="4"/>
      <c r="BF29" s="4"/>
      <c r="BG29" s="4">
        <v>0</v>
      </c>
      <c r="BH29" s="4"/>
      <c r="BI29" s="4">
        <v>595903.43000000005</v>
      </c>
      <c r="BJ29" s="4"/>
      <c r="BK29" s="4"/>
      <c r="BL29" s="4">
        <v>1260644.3799999999</v>
      </c>
      <c r="BM29" s="4"/>
      <c r="BN29" s="4"/>
      <c r="BO29" s="4">
        <v>474946.1</v>
      </c>
      <c r="BP29" s="4"/>
      <c r="BQ29" s="4"/>
      <c r="BR29" s="4">
        <v>6682400</v>
      </c>
      <c r="BS29" s="4">
        <v>0</v>
      </c>
      <c r="BT29" s="4">
        <v>413474.22</v>
      </c>
      <c r="BU29" s="4"/>
      <c r="BV29" s="4"/>
      <c r="BW29" s="4">
        <v>573560.4</v>
      </c>
      <c r="BX29" s="4"/>
      <c r="BY29" s="4"/>
      <c r="BZ29" s="4">
        <v>186918.89</v>
      </c>
      <c r="CA29" s="4"/>
      <c r="CB29" s="4"/>
      <c r="CC29" s="4">
        <v>0</v>
      </c>
      <c r="CD29" s="4">
        <v>0</v>
      </c>
      <c r="CE29" s="4"/>
      <c r="CF29" s="4">
        <v>351573.05000000005</v>
      </c>
      <c r="CG29" s="4"/>
      <c r="CH29" s="4"/>
      <c r="CI29" s="4">
        <v>640512.88</v>
      </c>
      <c r="CJ29" s="4"/>
      <c r="CK29" s="4"/>
      <c r="CL29" s="4">
        <v>149222.12</v>
      </c>
      <c r="CM29" s="4"/>
      <c r="CN29" s="4"/>
      <c r="CO29" s="4"/>
      <c r="CP29" s="4"/>
      <c r="CQ29" s="4">
        <v>221596.38</v>
      </c>
      <c r="CR29" s="4"/>
      <c r="CS29" s="4"/>
      <c r="CT29" s="4"/>
      <c r="CU29" s="4">
        <v>434822.77999999997</v>
      </c>
      <c r="CV29" s="4"/>
      <c r="CW29" s="4"/>
      <c r="CX29" s="4">
        <v>136089</v>
      </c>
      <c r="CY29" s="4"/>
      <c r="CZ29" s="4"/>
      <c r="DA29" s="4">
        <v>0</v>
      </c>
      <c r="DB29" s="4"/>
      <c r="DC29" s="4">
        <v>488664.83999999997</v>
      </c>
      <c r="DD29" s="4"/>
      <c r="DE29" s="4"/>
      <c r="DF29" s="4">
        <v>538386.5</v>
      </c>
      <c r="DG29" s="4"/>
      <c r="DH29" s="4"/>
      <c r="DI29" s="4">
        <v>152628</v>
      </c>
      <c r="DJ29" s="4"/>
      <c r="DK29" s="4"/>
      <c r="DL29" s="4">
        <v>0</v>
      </c>
      <c r="DM29" s="4">
        <v>0</v>
      </c>
      <c r="DN29" s="43">
        <v>1017594.59</v>
      </c>
      <c r="DO29" s="4"/>
      <c r="DP29" s="4"/>
      <c r="DQ29" s="4">
        <v>1175924.8999999999</v>
      </c>
      <c r="DR29" s="4"/>
      <c r="DS29" s="4"/>
      <c r="DT29" s="4">
        <v>421742.52</v>
      </c>
      <c r="DU29" s="4"/>
      <c r="DV29" s="4"/>
      <c r="DW29" s="4">
        <v>598950</v>
      </c>
      <c r="DX29" s="4">
        <v>0</v>
      </c>
      <c r="DY29" s="4">
        <v>1450662.25</v>
      </c>
      <c r="DZ29" s="4"/>
      <c r="EA29" s="4"/>
      <c r="EB29" s="4">
        <v>1624787.4999999998</v>
      </c>
      <c r="EC29" s="4">
        <v>5832</v>
      </c>
      <c r="ED29" s="4"/>
      <c r="EE29" s="4"/>
      <c r="EF29" s="4">
        <v>479222.38</v>
      </c>
      <c r="EG29" s="4"/>
      <c r="EH29" s="4"/>
      <c r="EI29" s="4"/>
      <c r="EJ29" s="4">
        <v>0</v>
      </c>
      <c r="EK29" s="4">
        <v>112500</v>
      </c>
      <c r="EL29" s="49">
        <f>+D29+G29+J29+S29+V29+O29+AA29+AD29+AG29+AM29+AP29+AS29+AX29+BA29+BD29+BI29+BL29+BO29+BT29+BW29+BZ29+CF29+CI29+CL29+CQ29+CU29+CX29+DC29+DF29+DI29+DN29+DQ29+DT29+DY29+EB29+EF29+EC29</f>
        <v>17244138.819999997</v>
      </c>
      <c r="EM29" s="3">
        <f t="shared" si="4"/>
        <v>0</v>
      </c>
      <c r="EN29" s="3">
        <f t="shared" si="5"/>
        <v>0</v>
      </c>
      <c r="EO29" s="46">
        <f t="shared" si="1"/>
        <v>7598950</v>
      </c>
      <c r="EP29" s="46">
        <f t="shared" si="2"/>
        <v>112500</v>
      </c>
      <c r="EQ29" s="3">
        <f t="shared" si="6"/>
        <v>0</v>
      </c>
      <c r="ER29" s="46">
        <f t="shared" si="3"/>
        <v>0</v>
      </c>
      <c r="ES29" s="46">
        <f t="shared" si="7"/>
        <v>31773276.796</v>
      </c>
    </row>
    <row r="30" spans="1:149">
      <c r="A30" s="6">
        <v>27</v>
      </c>
      <c r="B30" s="5" t="s">
        <v>51</v>
      </c>
      <c r="C30" s="47">
        <v>61574202.689999998</v>
      </c>
      <c r="D30" s="4">
        <v>1025072.85</v>
      </c>
      <c r="E30" s="4"/>
      <c r="F30" s="4"/>
      <c r="G30" s="4">
        <v>1140200.98</v>
      </c>
      <c r="H30" s="4"/>
      <c r="I30" s="4"/>
      <c r="J30" s="4">
        <v>1774040</v>
      </c>
      <c r="K30" s="4"/>
      <c r="L30" s="4"/>
      <c r="M30" s="4"/>
      <c r="N30" s="4"/>
      <c r="O30" s="4">
        <v>341816.29</v>
      </c>
      <c r="P30" s="4"/>
      <c r="Q30" s="4"/>
      <c r="R30" s="4"/>
      <c r="S30" s="4">
        <v>215860</v>
      </c>
      <c r="T30" s="4"/>
      <c r="U30" s="4"/>
      <c r="V30" s="4">
        <v>676636</v>
      </c>
      <c r="W30" s="4"/>
      <c r="X30" s="4"/>
      <c r="Y30" s="4">
        <v>0</v>
      </c>
      <c r="Z30" s="4"/>
      <c r="AA30" s="4">
        <v>933946.88</v>
      </c>
      <c r="AB30" s="4"/>
      <c r="AC30" s="4"/>
      <c r="AD30" s="4">
        <v>392866</v>
      </c>
      <c r="AE30" s="4"/>
      <c r="AF30" s="4"/>
      <c r="AG30" s="4">
        <v>856066</v>
      </c>
      <c r="AH30" s="4"/>
      <c r="AI30" s="4"/>
      <c r="AJ30" s="4">
        <v>0</v>
      </c>
      <c r="AK30" s="4"/>
      <c r="AL30" s="4"/>
      <c r="AM30" s="4">
        <v>874033</v>
      </c>
      <c r="AN30" s="4"/>
      <c r="AO30" s="4"/>
      <c r="AP30" s="4">
        <v>519283.46</v>
      </c>
      <c r="AQ30" s="4"/>
      <c r="AR30" s="4"/>
      <c r="AS30" s="4">
        <v>1019337.93</v>
      </c>
      <c r="AT30" s="4"/>
      <c r="AU30" s="4"/>
      <c r="AV30" s="4">
        <v>0</v>
      </c>
      <c r="AW30" s="4"/>
      <c r="AX30" s="4">
        <v>1042642.54</v>
      </c>
      <c r="AY30" s="4"/>
      <c r="AZ30" s="4"/>
      <c r="BA30" s="4">
        <v>1024677.35</v>
      </c>
      <c r="BB30" s="4"/>
      <c r="BC30" s="4"/>
      <c r="BD30" s="4">
        <v>1207336.7000000002</v>
      </c>
      <c r="BE30" s="4"/>
      <c r="BF30" s="4"/>
      <c r="BG30" s="4">
        <v>4822785</v>
      </c>
      <c r="BH30" s="4"/>
      <c r="BI30" s="4">
        <v>1036086.32</v>
      </c>
      <c r="BJ30" s="4"/>
      <c r="BK30" s="4"/>
      <c r="BL30" s="4">
        <v>1349399.65</v>
      </c>
      <c r="BM30" s="4"/>
      <c r="BN30" s="4"/>
      <c r="BO30" s="4">
        <v>825624.58</v>
      </c>
      <c r="BP30" s="4"/>
      <c r="BQ30" s="4"/>
      <c r="BR30" s="4">
        <v>2927812</v>
      </c>
      <c r="BS30" s="4">
        <v>0</v>
      </c>
      <c r="BT30" s="4">
        <v>539070</v>
      </c>
      <c r="BU30" s="4"/>
      <c r="BV30" s="4"/>
      <c r="BW30" s="4">
        <v>809560.62</v>
      </c>
      <c r="BX30" s="4"/>
      <c r="BY30" s="4"/>
      <c r="BZ30" s="4">
        <v>1466859.85</v>
      </c>
      <c r="CA30" s="4"/>
      <c r="CB30" s="4"/>
      <c r="CC30" s="4">
        <v>0</v>
      </c>
      <c r="CD30" s="4">
        <v>30000</v>
      </c>
      <c r="CE30" s="4"/>
      <c r="CF30" s="4">
        <v>389236.74</v>
      </c>
      <c r="CG30" s="4"/>
      <c r="CH30" s="4"/>
      <c r="CI30" s="4">
        <v>238001.77000000002</v>
      </c>
      <c r="CJ30" s="4"/>
      <c r="CK30" s="4"/>
      <c r="CL30" s="4">
        <v>386892.99</v>
      </c>
      <c r="CM30" s="4"/>
      <c r="CN30" s="4"/>
      <c r="CO30" s="4"/>
      <c r="CP30" s="4"/>
      <c r="CQ30" s="4">
        <v>716518.88</v>
      </c>
      <c r="CR30" s="4"/>
      <c r="CS30" s="4"/>
      <c r="CT30" s="4"/>
      <c r="CU30" s="4">
        <v>380808.04000000004</v>
      </c>
      <c r="CV30" s="4"/>
      <c r="CW30" s="4"/>
      <c r="CX30" s="4">
        <v>638782.36</v>
      </c>
      <c r="CY30" s="4"/>
      <c r="CZ30" s="4"/>
      <c r="DA30" s="4">
        <v>0</v>
      </c>
      <c r="DB30" s="4"/>
      <c r="DC30" s="4">
        <v>709786.74</v>
      </c>
      <c r="DD30" s="4"/>
      <c r="DE30" s="4"/>
      <c r="DF30" s="4">
        <v>513382.55</v>
      </c>
      <c r="DG30" s="4"/>
      <c r="DH30" s="4"/>
      <c r="DI30" s="4">
        <v>742057.52</v>
      </c>
      <c r="DJ30" s="4"/>
      <c r="DK30" s="4"/>
      <c r="DL30" s="4">
        <v>0</v>
      </c>
      <c r="DM30" s="4">
        <v>0</v>
      </c>
      <c r="DN30" s="43">
        <v>596113.69999999995</v>
      </c>
      <c r="DO30" s="4"/>
      <c r="DP30" s="4"/>
      <c r="DQ30" s="4">
        <v>880614</v>
      </c>
      <c r="DR30" s="4"/>
      <c r="DS30" s="4"/>
      <c r="DT30" s="4">
        <v>946644.54</v>
      </c>
      <c r="DU30" s="4"/>
      <c r="DV30" s="4"/>
      <c r="DW30" s="4">
        <v>889760</v>
      </c>
      <c r="DX30" s="4">
        <v>0</v>
      </c>
      <c r="DY30" s="4">
        <v>1168723</v>
      </c>
      <c r="DZ30" s="4"/>
      <c r="EA30" s="37">
        <v>391857.7</v>
      </c>
      <c r="EB30" s="4">
        <v>920866</v>
      </c>
      <c r="EC30" s="4"/>
      <c r="ED30" s="4"/>
      <c r="EE30" s="4"/>
      <c r="EF30" s="4">
        <v>1054564.75</v>
      </c>
      <c r="EG30" s="4"/>
      <c r="EH30" s="4"/>
      <c r="EI30" s="4"/>
      <c r="EJ30" s="4">
        <v>0</v>
      </c>
      <c r="EK30" s="4">
        <v>0</v>
      </c>
      <c r="EL30" s="46">
        <f t="shared" si="0"/>
        <v>29353410.579999994</v>
      </c>
      <c r="EM30" s="3">
        <f t="shared" si="4"/>
        <v>0</v>
      </c>
      <c r="EN30" s="3">
        <f t="shared" si="5"/>
        <v>391857.7</v>
      </c>
      <c r="EO30" s="3">
        <f t="shared" si="1"/>
        <v>8640357</v>
      </c>
      <c r="EP30" s="3">
        <f t="shared" si="2"/>
        <v>30000</v>
      </c>
      <c r="EQ30" s="3">
        <f t="shared" si="6"/>
        <v>0</v>
      </c>
      <c r="ER30" s="3">
        <f t="shared" si="3"/>
        <v>0</v>
      </c>
      <c r="ES30" s="46">
        <f t="shared" si="7"/>
        <v>40439291.410000004</v>
      </c>
    </row>
    <row r="31" spans="1:149">
      <c r="A31" s="6">
        <v>28</v>
      </c>
      <c r="B31" s="5" t="s">
        <v>50</v>
      </c>
      <c r="C31" s="47">
        <v>68530365.74000001</v>
      </c>
      <c r="D31" s="4">
        <v>345788.3</v>
      </c>
      <c r="E31" s="4"/>
      <c r="F31" s="4"/>
      <c r="G31" s="4">
        <v>395434.56</v>
      </c>
      <c r="H31" s="4"/>
      <c r="I31" s="4"/>
      <c r="J31" s="4">
        <v>318447.23</v>
      </c>
      <c r="K31" s="4"/>
      <c r="L31" s="4"/>
      <c r="M31" s="4"/>
      <c r="N31" s="4"/>
      <c r="O31" s="4">
        <v>405027.26</v>
      </c>
      <c r="P31" s="4"/>
      <c r="Q31" s="4"/>
      <c r="R31" s="4"/>
      <c r="S31" s="4">
        <v>221836.69</v>
      </c>
      <c r="T31" s="4"/>
      <c r="U31" s="4"/>
      <c r="V31" s="4">
        <v>464572.2</v>
      </c>
      <c r="W31" s="4"/>
      <c r="X31" s="4"/>
      <c r="Y31" s="4">
        <v>0</v>
      </c>
      <c r="Z31" s="4"/>
      <c r="AA31" s="4">
        <v>184170.02</v>
      </c>
      <c r="AB31" s="4"/>
      <c r="AC31" s="4"/>
      <c r="AD31" s="4">
        <v>329223.09000000003</v>
      </c>
      <c r="AE31" s="4"/>
      <c r="AF31" s="4"/>
      <c r="AG31" s="4">
        <v>256809.39</v>
      </c>
      <c r="AH31" s="4"/>
      <c r="AI31" s="4"/>
      <c r="AJ31" s="4">
        <v>0</v>
      </c>
      <c r="AK31" s="4"/>
      <c r="AL31" s="4">
        <v>61505.760000000002</v>
      </c>
      <c r="AM31" s="4">
        <v>251149.83</v>
      </c>
      <c r="AN31" s="4"/>
      <c r="AO31" s="4"/>
      <c r="AP31" s="4">
        <v>217586.13</v>
      </c>
      <c r="AQ31" s="4"/>
      <c r="AR31" s="4"/>
      <c r="AS31" s="4">
        <v>488993.73</v>
      </c>
      <c r="AT31" s="4"/>
      <c r="AU31" s="4"/>
      <c r="AV31" s="4">
        <v>0</v>
      </c>
      <c r="AW31" s="4"/>
      <c r="AX31" s="4">
        <v>324242.96999999997</v>
      </c>
      <c r="AY31" s="4"/>
      <c r="AZ31" s="4"/>
      <c r="BA31" s="4">
        <v>372549.82000000007</v>
      </c>
      <c r="BB31" s="4"/>
      <c r="BC31" s="4"/>
      <c r="BD31" s="4">
        <v>446148.25</v>
      </c>
      <c r="BE31" s="4"/>
      <c r="BF31" s="4"/>
      <c r="BG31" s="4">
        <v>7068375</v>
      </c>
      <c r="BH31" s="4"/>
      <c r="BI31" s="4">
        <v>974506.97999999963</v>
      </c>
      <c r="BJ31" s="4"/>
      <c r="BK31" s="4"/>
      <c r="BL31" s="4">
        <v>1413581.5199999996</v>
      </c>
      <c r="BM31" s="4"/>
      <c r="BN31" s="4"/>
      <c r="BO31" s="4">
        <v>1221471.3399999999</v>
      </c>
      <c r="BP31" s="4"/>
      <c r="BQ31" s="4"/>
      <c r="BR31" s="4">
        <v>931625</v>
      </c>
      <c r="BS31" s="4">
        <v>0</v>
      </c>
      <c r="BT31" s="4">
        <v>561461.84000000008</v>
      </c>
      <c r="BU31" s="4"/>
      <c r="BV31" s="4"/>
      <c r="BW31" s="4">
        <v>403546.09</v>
      </c>
      <c r="BX31" s="4"/>
      <c r="BY31" s="4"/>
      <c r="BZ31" s="4">
        <v>409867.22</v>
      </c>
      <c r="CA31" s="4"/>
      <c r="CB31" s="4"/>
      <c r="CC31" s="4">
        <v>0</v>
      </c>
      <c r="CD31" s="4">
        <v>0</v>
      </c>
      <c r="CE31" s="4"/>
      <c r="CF31" s="4">
        <v>480363.61</v>
      </c>
      <c r="CG31" s="4"/>
      <c r="CH31" s="4"/>
      <c r="CI31" s="4">
        <v>382945.67</v>
      </c>
      <c r="CJ31" s="4"/>
      <c r="CK31" s="4"/>
      <c r="CL31" s="4">
        <v>695825.83000000007</v>
      </c>
      <c r="CM31" s="4"/>
      <c r="CN31" s="4"/>
      <c r="CO31" s="4"/>
      <c r="CP31" s="4"/>
      <c r="CQ31" s="4">
        <v>936823.8600000001</v>
      </c>
      <c r="CR31" s="4"/>
      <c r="CS31" s="4"/>
      <c r="CT31" s="4"/>
      <c r="CU31" s="4">
        <v>533330.72</v>
      </c>
      <c r="CV31" s="4"/>
      <c r="CW31" s="4"/>
      <c r="CX31" s="4">
        <v>745241.16</v>
      </c>
      <c r="CY31" s="4"/>
      <c r="CZ31" s="4"/>
      <c r="DA31" s="4">
        <v>0</v>
      </c>
      <c r="DB31" s="4"/>
      <c r="DC31" s="4">
        <v>1260529.7899999998</v>
      </c>
      <c r="DD31" s="4"/>
      <c r="DE31" s="4"/>
      <c r="DF31" s="4">
        <v>662298.38</v>
      </c>
      <c r="DG31" s="4"/>
      <c r="DH31" s="4"/>
      <c r="DI31" s="4">
        <v>1143587.1600000004</v>
      </c>
      <c r="DJ31" s="4"/>
      <c r="DK31" s="4"/>
      <c r="DL31" s="4">
        <v>1049630</v>
      </c>
      <c r="DM31" s="4">
        <v>0</v>
      </c>
      <c r="DN31" s="43">
        <v>3741694.58</v>
      </c>
      <c r="DO31" s="4"/>
      <c r="DP31" s="4"/>
      <c r="DQ31" s="4">
        <v>1503499.0499999989</v>
      </c>
      <c r="DR31" s="4"/>
      <c r="DS31" s="4"/>
      <c r="DT31" s="4">
        <v>2427706.439999999</v>
      </c>
      <c r="DU31" s="4"/>
      <c r="DV31" s="4"/>
      <c r="DW31" s="4">
        <v>0</v>
      </c>
      <c r="DX31" s="4">
        <v>0</v>
      </c>
      <c r="DY31" s="4">
        <v>2805109.7100000032</v>
      </c>
      <c r="DZ31" s="4"/>
      <c r="EA31" s="4"/>
      <c r="EB31" s="4">
        <v>1275216.3500000008</v>
      </c>
      <c r="EC31" s="4"/>
      <c r="ED31" s="4"/>
      <c r="EE31" s="4"/>
      <c r="EF31" s="4">
        <v>1476714.5600000026</v>
      </c>
      <c r="EG31" s="4"/>
      <c r="EH31" s="4"/>
      <c r="EI31" s="4">
        <v>84667.4</v>
      </c>
      <c r="EJ31" s="4">
        <v>0</v>
      </c>
      <c r="EK31" s="4">
        <v>0</v>
      </c>
      <c r="EL31" s="46">
        <f t="shared" si="0"/>
        <v>30077301.330000002</v>
      </c>
      <c r="EM31" s="3">
        <f t="shared" si="4"/>
        <v>0</v>
      </c>
      <c r="EN31" s="3">
        <f t="shared" si="5"/>
        <v>0</v>
      </c>
      <c r="EO31" s="3">
        <f t="shared" si="1"/>
        <v>9049630</v>
      </c>
      <c r="EP31" s="3">
        <f t="shared" si="2"/>
        <v>0</v>
      </c>
      <c r="EQ31" s="3">
        <f t="shared" si="6"/>
        <v>84667.4</v>
      </c>
      <c r="ER31" s="3">
        <f t="shared" si="3"/>
        <v>61505.760000000002</v>
      </c>
      <c r="ES31" s="46">
        <f t="shared" si="7"/>
        <v>47356521.250000015</v>
      </c>
    </row>
    <row r="32" spans="1:149">
      <c r="A32" s="6">
        <v>29</v>
      </c>
      <c r="B32" s="5" t="s">
        <v>49</v>
      </c>
      <c r="C32" s="47">
        <v>68117968.879999995</v>
      </c>
      <c r="D32" s="4">
        <v>444023.05</v>
      </c>
      <c r="E32" s="4"/>
      <c r="F32" s="4"/>
      <c r="G32" s="4">
        <v>332209</v>
      </c>
      <c r="H32" s="4"/>
      <c r="I32" s="4"/>
      <c r="J32" s="4">
        <v>413121</v>
      </c>
      <c r="K32" s="4"/>
      <c r="L32" s="4"/>
      <c r="M32" s="4"/>
      <c r="N32" s="4"/>
      <c r="O32" s="4">
        <v>298937</v>
      </c>
      <c r="P32" s="4"/>
      <c r="Q32" s="4"/>
      <c r="R32" s="4">
        <v>320000</v>
      </c>
      <c r="S32" s="4">
        <v>174005.25</v>
      </c>
      <c r="T32" s="4"/>
      <c r="U32" s="4"/>
      <c r="V32" s="4">
        <v>552635</v>
      </c>
      <c r="W32" s="4"/>
      <c r="X32" s="4"/>
      <c r="Y32" s="4">
        <v>0</v>
      </c>
      <c r="Z32" s="4"/>
      <c r="AA32" s="4">
        <v>266711.8</v>
      </c>
      <c r="AB32" s="4"/>
      <c r="AC32" s="4"/>
      <c r="AD32" s="4">
        <v>244938</v>
      </c>
      <c r="AE32" s="4"/>
      <c r="AF32" s="4"/>
      <c r="AG32" s="4">
        <v>383326.68</v>
      </c>
      <c r="AH32" s="4"/>
      <c r="AI32" s="4"/>
      <c r="AJ32" s="4">
        <v>0</v>
      </c>
      <c r="AK32" s="4"/>
      <c r="AL32" s="4"/>
      <c r="AM32" s="4">
        <v>405451</v>
      </c>
      <c r="AN32" s="4"/>
      <c r="AO32" s="4"/>
      <c r="AP32" s="4">
        <v>434109</v>
      </c>
      <c r="AQ32" s="4"/>
      <c r="AR32" s="4"/>
      <c r="AS32" s="4">
        <v>1543551.69</v>
      </c>
      <c r="AT32" s="4"/>
      <c r="AU32" s="4"/>
      <c r="AV32" s="4">
        <v>495400</v>
      </c>
      <c r="AW32" s="4"/>
      <c r="AX32" s="4">
        <v>536514</v>
      </c>
      <c r="AY32" s="4"/>
      <c r="AZ32" s="4"/>
      <c r="BA32" s="4">
        <v>614101</v>
      </c>
      <c r="BB32" s="4"/>
      <c r="BC32" s="4"/>
      <c r="BD32" s="4">
        <v>918692</v>
      </c>
      <c r="BE32" s="4"/>
      <c r="BF32" s="4"/>
      <c r="BG32" s="4">
        <v>2773089</v>
      </c>
      <c r="BH32" s="4"/>
      <c r="BI32" s="4">
        <v>542855</v>
      </c>
      <c r="BJ32" s="4"/>
      <c r="BK32" s="4"/>
      <c r="BL32" s="4">
        <v>780450</v>
      </c>
      <c r="BM32" s="4"/>
      <c r="BN32" s="4"/>
      <c r="BO32" s="4">
        <v>931459.4</v>
      </c>
      <c r="BP32" s="4"/>
      <c r="BQ32" s="4"/>
      <c r="BR32" s="4">
        <v>1660695</v>
      </c>
      <c r="BS32" s="4">
        <v>0</v>
      </c>
      <c r="BT32" s="4">
        <v>325530.68</v>
      </c>
      <c r="BU32" s="4"/>
      <c r="BV32" s="4"/>
      <c r="BW32" s="4">
        <v>372462.5</v>
      </c>
      <c r="BX32" s="4"/>
      <c r="BY32" s="4"/>
      <c r="BZ32" s="4">
        <v>238305.32</v>
      </c>
      <c r="CA32" s="4"/>
      <c r="CB32" s="4"/>
      <c r="CC32" s="4">
        <v>0</v>
      </c>
      <c r="CD32" s="4">
        <v>0</v>
      </c>
      <c r="CE32" s="4"/>
      <c r="CF32" s="4">
        <v>358888.86</v>
      </c>
      <c r="CG32" s="4"/>
      <c r="CH32" s="4"/>
      <c r="CI32" s="4">
        <v>509226.99</v>
      </c>
      <c r="CJ32" s="4"/>
      <c r="CK32" s="4"/>
      <c r="CL32" s="4">
        <v>590166.4</v>
      </c>
      <c r="CM32" s="4"/>
      <c r="CN32" s="4"/>
      <c r="CO32" s="4"/>
      <c r="CP32" s="4"/>
      <c r="CQ32" s="4">
        <v>916704.49</v>
      </c>
      <c r="CR32" s="4"/>
      <c r="CS32" s="4"/>
      <c r="CT32" s="4">
        <v>377650</v>
      </c>
      <c r="CU32" s="4">
        <v>194287.15</v>
      </c>
      <c r="CV32" s="4"/>
      <c r="CW32" s="4"/>
      <c r="CX32" s="4">
        <v>746710.46</v>
      </c>
      <c r="CY32" s="4"/>
      <c r="CZ32" s="4"/>
      <c r="DA32" s="4">
        <v>0</v>
      </c>
      <c r="DB32" s="4"/>
      <c r="DC32" s="4">
        <v>866398.20000000007</v>
      </c>
      <c r="DD32" s="4"/>
      <c r="DE32" s="4"/>
      <c r="DF32" s="4">
        <v>337076</v>
      </c>
      <c r="DG32" s="4"/>
      <c r="DH32" s="4"/>
      <c r="DI32" s="4">
        <v>949653.42</v>
      </c>
      <c r="DJ32" s="4"/>
      <c r="DK32" s="4"/>
      <c r="DL32" s="4">
        <v>0</v>
      </c>
      <c r="DM32" s="4">
        <v>0</v>
      </c>
      <c r="DN32" s="43">
        <v>1727911.7199999997</v>
      </c>
      <c r="DO32" s="4"/>
      <c r="DP32" s="4"/>
      <c r="DQ32" s="4">
        <v>822440.64999999991</v>
      </c>
      <c r="DR32" s="4"/>
      <c r="DS32" s="4"/>
      <c r="DT32" s="4">
        <v>1174242.1399999999</v>
      </c>
      <c r="DU32" s="4"/>
      <c r="DV32" s="4"/>
      <c r="DW32" s="4">
        <v>0</v>
      </c>
      <c r="DX32" s="4">
        <v>0</v>
      </c>
      <c r="DY32" s="4">
        <v>929597.27</v>
      </c>
      <c r="DZ32" s="4"/>
      <c r="EA32" s="4"/>
      <c r="EB32" s="4">
        <v>730364</v>
      </c>
      <c r="EC32" s="37">
        <v>0</v>
      </c>
      <c r="ED32" s="4"/>
      <c r="EE32" s="4">
        <v>5137</v>
      </c>
      <c r="EF32" s="4">
        <v>981931.69</v>
      </c>
      <c r="EG32" s="4"/>
      <c r="EH32" s="37">
        <v>10209</v>
      </c>
      <c r="EI32" s="37">
        <v>359359</v>
      </c>
      <c r="EJ32" s="4">
        <v>0</v>
      </c>
      <c r="EK32" s="4">
        <v>0</v>
      </c>
      <c r="EL32" s="46">
        <f t="shared" si="0"/>
        <v>22588987.809999999</v>
      </c>
      <c r="EM32" s="3">
        <f t="shared" si="4"/>
        <v>0</v>
      </c>
      <c r="EN32" s="3">
        <f>+F32+I32+L32+Q32+U32+X32+AC32+AF32+AI32+AO32+AR32+AU32+AZ32+BC32+BF32+BK32+BN32+BQ32+BV32+BY32+CB32+CH32+CK32+CN32+CS32+CW32+CZ32+DE32+DH32+DK32+DP32+DS32+DV32+EA32+EE32+EH32</f>
        <v>15346</v>
      </c>
      <c r="EO32" s="3">
        <f t="shared" si="1"/>
        <v>4929184</v>
      </c>
      <c r="EP32" s="3">
        <f t="shared" si="2"/>
        <v>0</v>
      </c>
      <c r="EQ32" s="3">
        <f t="shared" si="6"/>
        <v>359359</v>
      </c>
      <c r="ER32" s="3">
        <f t="shared" si="3"/>
        <v>697650</v>
      </c>
      <c r="ES32" s="46">
        <f t="shared" si="7"/>
        <v>49385810.069999993</v>
      </c>
    </row>
    <row r="33" spans="1:149">
      <c r="A33" s="6">
        <v>30</v>
      </c>
      <c r="B33" s="5" t="s">
        <v>48</v>
      </c>
      <c r="C33" s="47">
        <v>49268835.480000004</v>
      </c>
      <c r="D33" s="4">
        <v>539086.47</v>
      </c>
      <c r="E33" s="4"/>
      <c r="F33" s="4"/>
      <c r="G33" s="4">
        <v>163130</v>
      </c>
      <c r="H33" s="4"/>
      <c r="I33" s="4"/>
      <c r="J33" s="4">
        <v>434599.3</v>
      </c>
      <c r="K33" s="4"/>
      <c r="L33" s="4"/>
      <c r="M33" s="4"/>
      <c r="N33" s="4"/>
      <c r="O33" s="4">
        <v>242137</v>
      </c>
      <c r="P33" s="4"/>
      <c r="Q33" s="4"/>
      <c r="R33" s="4"/>
      <c r="S33" s="4">
        <v>127829</v>
      </c>
      <c r="T33" s="4"/>
      <c r="U33" s="4"/>
      <c r="V33" s="4">
        <v>390300</v>
      </c>
      <c r="W33" s="4"/>
      <c r="X33" s="4"/>
      <c r="Y33" s="4">
        <v>0</v>
      </c>
      <c r="Z33" s="4"/>
      <c r="AA33" s="4">
        <v>766701</v>
      </c>
      <c r="AB33" s="4"/>
      <c r="AC33" s="4"/>
      <c r="AD33" s="4">
        <v>191842</v>
      </c>
      <c r="AE33" s="4"/>
      <c r="AF33" s="4"/>
      <c r="AG33" s="4">
        <v>659774</v>
      </c>
      <c r="AH33" s="4"/>
      <c r="AI33" s="4"/>
      <c r="AJ33" s="4">
        <v>1790000</v>
      </c>
      <c r="AK33" s="4"/>
      <c r="AL33" s="4"/>
      <c r="AM33" s="4">
        <v>853014.04</v>
      </c>
      <c r="AN33" s="4"/>
      <c r="AO33" s="4"/>
      <c r="AP33" s="4">
        <v>345944.55</v>
      </c>
      <c r="AQ33" s="4"/>
      <c r="AR33" s="4"/>
      <c r="AS33" s="4">
        <v>679588.82</v>
      </c>
      <c r="AT33" s="4"/>
      <c r="AU33" s="4"/>
      <c r="AV33" s="4">
        <v>0</v>
      </c>
      <c r="AW33" s="4"/>
      <c r="AX33" s="4">
        <v>928221.02000000025</v>
      </c>
      <c r="AY33" s="4"/>
      <c r="AZ33" s="4"/>
      <c r="BA33" s="4">
        <v>246578.08000000005</v>
      </c>
      <c r="BB33" s="4"/>
      <c r="BC33" s="4"/>
      <c r="BD33" s="4">
        <v>608744.02</v>
      </c>
      <c r="BE33" s="4"/>
      <c r="BF33" s="4"/>
      <c r="BG33" s="4">
        <v>2010000</v>
      </c>
      <c r="BH33" s="4"/>
      <c r="BI33" s="4">
        <v>748409.24000000011</v>
      </c>
      <c r="BJ33" s="4"/>
      <c r="BK33" s="4"/>
      <c r="BL33" s="4">
        <v>280817.56</v>
      </c>
      <c r="BM33" s="4"/>
      <c r="BN33" s="4"/>
      <c r="BO33" s="4">
        <v>574524.22000000009</v>
      </c>
      <c r="BP33" s="4"/>
      <c r="BQ33" s="4"/>
      <c r="BR33" s="4">
        <v>3200000</v>
      </c>
      <c r="BS33" s="4">
        <v>0</v>
      </c>
      <c r="BT33" s="4">
        <v>458956.3899999999</v>
      </c>
      <c r="BU33" s="4"/>
      <c r="BV33" s="4"/>
      <c r="BW33" s="4">
        <v>177176.64</v>
      </c>
      <c r="BX33" s="4"/>
      <c r="BY33" s="4"/>
      <c r="BZ33" s="4">
        <v>324596.42</v>
      </c>
      <c r="CA33" s="4"/>
      <c r="CB33" s="4"/>
      <c r="CC33" s="4">
        <v>0</v>
      </c>
      <c r="CD33" s="4">
        <v>0</v>
      </c>
      <c r="CE33" s="4"/>
      <c r="CF33" s="4">
        <v>406517.81999999995</v>
      </c>
      <c r="CG33" s="4"/>
      <c r="CH33" s="4"/>
      <c r="CI33" s="4">
        <v>247500.59000000005</v>
      </c>
      <c r="CJ33" s="4"/>
      <c r="CK33" s="4"/>
      <c r="CL33" s="4">
        <v>491710.7900000001</v>
      </c>
      <c r="CM33" s="4"/>
      <c r="CN33" s="4"/>
      <c r="CO33" s="4"/>
      <c r="CP33" s="4"/>
      <c r="CQ33" s="4">
        <v>571175.92999999993</v>
      </c>
      <c r="CR33" s="4"/>
      <c r="CS33" s="4"/>
      <c r="CT33" s="4"/>
      <c r="CU33" s="4">
        <v>504140.55000000005</v>
      </c>
      <c r="CV33" s="4"/>
      <c r="CW33" s="4"/>
      <c r="CX33" s="4">
        <v>575783.0499999997</v>
      </c>
      <c r="CY33" s="4"/>
      <c r="CZ33" s="4"/>
      <c r="DA33" s="4">
        <v>0</v>
      </c>
      <c r="DB33" s="4"/>
      <c r="DC33" s="4">
        <v>915735.63000000024</v>
      </c>
      <c r="DD33" s="4"/>
      <c r="DE33" s="4"/>
      <c r="DF33" s="4">
        <v>338892.53</v>
      </c>
      <c r="DG33" s="4"/>
      <c r="DH33" s="4"/>
      <c r="DI33" s="4">
        <v>505634.23</v>
      </c>
      <c r="DJ33" s="4"/>
      <c r="DK33" s="4"/>
      <c r="DL33" s="4">
        <v>640000</v>
      </c>
      <c r="DM33" s="4">
        <v>0</v>
      </c>
      <c r="DN33" s="43">
        <v>1420070.65</v>
      </c>
      <c r="DO33" s="4"/>
      <c r="DP33" s="4"/>
      <c r="DQ33" s="4">
        <v>277938.39999999991</v>
      </c>
      <c r="DR33" s="4"/>
      <c r="DS33" s="4"/>
      <c r="DT33" s="4">
        <v>581196.01</v>
      </c>
      <c r="DU33" s="4"/>
      <c r="DV33" s="4"/>
      <c r="DW33" s="4">
        <v>0</v>
      </c>
      <c r="DX33" s="4">
        <v>0</v>
      </c>
      <c r="DY33" s="4">
        <v>1261528.6100000006</v>
      </c>
      <c r="DZ33" s="4"/>
      <c r="EA33" s="4"/>
      <c r="EB33" s="4">
        <v>413361.06000000011</v>
      </c>
      <c r="EC33" s="4"/>
      <c r="ED33" s="4"/>
      <c r="EE33" s="4"/>
      <c r="EF33" s="4">
        <v>659269.87999999977</v>
      </c>
      <c r="EG33" s="4"/>
      <c r="EH33" s="4"/>
      <c r="EI33" s="4"/>
      <c r="EJ33" s="4">
        <v>0</v>
      </c>
      <c r="EK33" s="4">
        <v>0</v>
      </c>
      <c r="EL33" s="46">
        <f t="shared" si="0"/>
        <v>18912425.5</v>
      </c>
      <c r="EM33" s="3">
        <f t="shared" si="4"/>
        <v>0</v>
      </c>
      <c r="EN33" s="3">
        <f t="shared" si="5"/>
        <v>0</v>
      </c>
      <c r="EO33" s="3">
        <f t="shared" si="1"/>
        <v>7640000</v>
      </c>
      <c r="EP33" s="3">
        <f t="shared" si="2"/>
        <v>0</v>
      </c>
      <c r="EQ33" s="3">
        <f t="shared" si="6"/>
        <v>0</v>
      </c>
      <c r="ER33" s="3">
        <f t="shared" si="3"/>
        <v>0</v>
      </c>
      <c r="ES33" s="46">
        <f t="shared" si="7"/>
        <v>37996409.980000004</v>
      </c>
    </row>
    <row r="34" spans="1:149">
      <c r="A34" s="6">
        <v>31</v>
      </c>
      <c r="B34" s="5" t="s">
        <v>47</v>
      </c>
      <c r="C34" s="47">
        <v>44142729</v>
      </c>
      <c r="D34" s="4">
        <v>536803</v>
      </c>
      <c r="E34" s="4"/>
      <c r="F34" s="4"/>
      <c r="G34" s="4">
        <v>161898</v>
      </c>
      <c r="H34" s="4"/>
      <c r="I34" s="4"/>
      <c r="J34" s="4">
        <v>372290</v>
      </c>
      <c r="K34" s="4"/>
      <c r="L34" s="4"/>
      <c r="M34" s="4"/>
      <c r="N34" s="4"/>
      <c r="O34" s="4">
        <v>754321</v>
      </c>
      <c r="P34" s="4"/>
      <c r="Q34" s="4"/>
      <c r="R34" s="4"/>
      <c r="S34" s="4">
        <v>182330</v>
      </c>
      <c r="T34" s="4"/>
      <c r="U34" s="4"/>
      <c r="V34" s="4">
        <v>676134</v>
      </c>
      <c r="W34" s="4"/>
      <c r="X34" s="4"/>
      <c r="Y34" s="4">
        <v>0</v>
      </c>
      <c r="Z34" s="4"/>
      <c r="AA34" s="4">
        <v>777706</v>
      </c>
      <c r="AB34" s="4"/>
      <c r="AC34" s="4"/>
      <c r="AD34" s="4">
        <v>381123</v>
      </c>
      <c r="AE34" s="4"/>
      <c r="AF34" s="4"/>
      <c r="AG34" s="4">
        <v>1422298</v>
      </c>
      <c r="AH34" s="4"/>
      <c r="AI34" s="4"/>
      <c r="AJ34" s="4">
        <v>1890000</v>
      </c>
      <c r="AK34" s="4"/>
      <c r="AL34" s="4"/>
      <c r="AM34" s="4">
        <v>587116</v>
      </c>
      <c r="AN34" s="4"/>
      <c r="AO34" s="4"/>
      <c r="AP34" s="4">
        <v>226578</v>
      </c>
      <c r="AQ34" s="4"/>
      <c r="AR34" s="4"/>
      <c r="AS34" s="4">
        <v>1035397</v>
      </c>
      <c r="AT34" s="4"/>
      <c r="AU34" s="4"/>
      <c r="AV34" s="4">
        <v>0</v>
      </c>
      <c r="AW34" s="4"/>
      <c r="AX34" s="4">
        <v>221623</v>
      </c>
      <c r="AY34" s="4"/>
      <c r="AZ34" s="4"/>
      <c r="BA34" s="4">
        <v>54524</v>
      </c>
      <c r="BB34" s="4"/>
      <c r="BC34" s="4"/>
      <c r="BD34" s="4">
        <v>353281</v>
      </c>
      <c r="BE34" s="4"/>
      <c r="BF34" s="4">
        <v>819</v>
      </c>
      <c r="BG34" s="4">
        <v>3985000</v>
      </c>
      <c r="BH34" s="4"/>
      <c r="BI34" s="4">
        <v>986409</v>
      </c>
      <c r="BJ34" s="4"/>
      <c r="BK34" s="4"/>
      <c r="BL34" s="4">
        <v>289983</v>
      </c>
      <c r="BM34" s="4"/>
      <c r="BN34" s="4"/>
      <c r="BO34" s="4">
        <v>2206755</v>
      </c>
      <c r="BP34" s="4"/>
      <c r="BQ34" s="4"/>
      <c r="BR34" s="4">
        <v>3125000</v>
      </c>
      <c r="BS34" s="4">
        <v>0</v>
      </c>
      <c r="BT34" s="4">
        <v>343232</v>
      </c>
      <c r="BU34" s="4"/>
      <c r="BV34" s="4"/>
      <c r="BW34" s="4">
        <v>124070</v>
      </c>
      <c r="BX34" s="4"/>
      <c r="BY34" s="4"/>
      <c r="BZ34" s="4">
        <v>310442</v>
      </c>
      <c r="CA34" s="4"/>
      <c r="CB34" s="4"/>
      <c r="CC34" s="4">
        <v>0</v>
      </c>
      <c r="CD34" s="4">
        <v>0</v>
      </c>
      <c r="CE34" s="4"/>
      <c r="CF34" s="4">
        <v>906187</v>
      </c>
      <c r="CG34" s="4"/>
      <c r="CH34" s="4"/>
      <c r="CI34" s="4">
        <v>37899</v>
      </c>
      <c r="CJ34" s="4"/>
      <c r="CK34" s="4"/>
      <c r="CL34" s="4">
        <v>814959</v>
      </c>
      <c r="CM34" s="4"/>
      <c r="CN34" s="4"/>
      <c r="CO34" s="4"/>
      <c r="CP34" s="4"/>
      <c r="CQ34" s="4">
        <v>845816</v>
      </c>
      <c r="CR34" s="4"/>
      <c r="CS34" s="4"/>
      <c r="CT34" s="4"/>
      <c r="CU34" s="4">
        <v>218256</v>
      </c>
      <c r="CV34" s="4"/>
      <c r="CW34" s="4"/>
      <c r="CX34" s="4">
        <v>1008909</v>
      </c>
      <c r="CY34" s="4"/>
      <c r="CZ34" s="4"/>
      <c r="DA34" s="4">
        <v>0</v>
      </c>
      <c r="DB34" s="4"/>
      <c r="DC34" s="4">
        <v>747562</v>
      </c>
      <c r="DD34" s="4"/>
      <c r="DE34" s="4"/>
      <c r="DF34" s="4">
        <v>261038</v>
      </c>
      <c r="DG34" s="4"/>
      <c r="DH34" s="4"/>
      <c r="DI34" s="4">
        <v>841056</v>
      </c>
      <c r="DJ34" s="4"/>
      <c r="DK34" s="4"/>
      <c r="DL34" s="4">
        <v>4116200</v>
      </c>
      <c r="DM34" s="4">
        <v>0</v>
      </c>
      <c r="DN34" s="43">
        <v>1574218</v>
      </c>
      <c r="DO34" s="4"/>
      <c r="DP34" s="4"/>
      <c r="DQ34" s="4">
        <v>253787</v>
      </c>
      <c r="DR34" s="4"/>
      <c r="DS34" s="4"/>
      <c r="DT34" s="4">
        <v>642079</v>
      </c>
      <c r="DU34" s="4"/>
      <c r="DV34" s="4"/>
      <c r="DW34" s="4">
        <v>0</v>
      </c>
      <c r="DX34" s="4">
        <v>0</v>
      </c>
      <c r="DY34" s="4">
        <v>1490306</v>
      </c>
      <c r="DZ34" s="4"/>
      <c r="EA34" s="4"/>
      <c r="EB34" s="4">
        <v>308335</v>
      </c>
      <c r="EC34" s="4"/>
      <c r="ED34" s="4"/>
      <c r="EE34" s="4"/>
      <c r="EF34" s="4">
        <v>1882707</v>
      </c>
      <c r="EG34" s="4"/>
      <c r="EH34" s="4"/>
      <c r="EI34" s="4">
        <v>42657</v>
      </c>
      <c r="EJ34" s="4">
        <v>0</v>
      </c>
      <c r="EK34" s="4">
        <v>0</v>
      </c>
      <c r="EL34" s="46">
        <f t="shared" si="0"/>
        <v>23837427</v>
      </c>
      <c r="EM34" s="3">
        <f t="shared" si="4"/>
        <v>0</v>
      </c>
      <c r="EN34" s="3">
        <f t="shared" si="5"/>
        <v>819</v>
      </c>
      <c r="EO34" s="3">
        <f t="shared" si="1"/>
        <v>13116200</v>
      </c>
      <c r="EP34" s="3">
        <f t="shared" si="2"/>
        <v>0</v>
      </c>
      <c r="EQ34" s="3">
        <f t="shared" si="6"/>
        <v>42657</v>
      </c>
      <c r="ER34" s="3">
        <f t="shared" si="3"/>
        <v>0</v>
      </c>
      <c r="ES34" s="46">
        <f t="shared" si="7"/>
        <v>33378026</v>
      </c>
    </row>
    <row r="35" spans="1:149">
      <c r="A35" s="6">
        <v>32</v>
      </c>
      <c r="B35" s="5" t="s">
        <v>46</v>
      </c>
      <c r="C35" s="47">
        <v>30472068.390000008</v>
      </c>
      <c r="D35" s="4">
        <v>459648.7</v>
      </c>
      <c r="E35" s="4"/>
      <c r="F35" s="4"/>
      <c r="G35" s="4">
        <v>228199.41</v>
      </c>
      <c r="H35" s="4"/>
      <c r="I35" s="4"/>
      <c r="J35" s="4">
        <v>586995</v>
      </c>
      <c r="K35" s="4"/>
      <c r="L35" s="4"/>
      <c r="M35" s="4"/>
      <c r="N35" s="4"/>
      <c r="O35" s="4">
        <v>304974</v>
      </c>
      <c r="P35" s="4"/>
      <c r="Q35" s="4"/>
      <c r="R35" s="4"/>
      <c r="S35" s="4">
        <v>173651</v>
      </c>
      <c r="T35" s="4"/>
      <c r="U35" s="4"/>
      <c r="V35" s="4">
        <v>368821.81</v>
      </c>
      <c r="W35" s="4"/>
      <c r="X35" s="4"/>
      <c r="Y35" s="4">
        <v>0</v>
      </c>
      <c r="Z35" s="4"/>
      <c r="AA35" s="4">
        <v>499807</v>
      </c>
      <c r="AB35" s="4"/>
      <c r="AC35" s="4"/>
      <c r="AD35" s="4">
        <v>181466.22</v>
      </c>
      <c r="AE35" s="4"/>
      <c r="AF35" s="4"/>
      <c r="AG35" s="4">
        <v>353030</v>
      </c>
      <c r="AH35" s="4"/>
      <c r="AI35" s="4"/>
      <c r="AJ35" s="4">
        <v>0</v>
      </c>
      <c r="AK35" s="4"/>
      <c r="AL35" s="4"/>
      <c r="AM35" s="4">
        <v>247321.77</v>
      </c>
      <c r="AN35" s="4"/>
      <c r="AO35" s="4"/>
      <c r="AP35" s="4">
        <v>295345.06</v>
      </c>
      <c r="AQ35" s="4"/>
      <c r="AR35" s="4"/>
      <c r="AS35" s="4">
        <v>494457</v>
      </c>
      <c r="AT35" s="4"/>
      <c r="AU35" s="4"/>
      <c r="AV35" s="4">
        <v>1631000</v>
      </c>
      <c r="AW35" s="4"/>
      <c r="AX35" s="4">
        <v>498466.61</v>
      </c>
      <c r="AY35" s="4"/>
      <c r="AZ35" s="4"/>
      <c r="BA35" s="4">
        <v>471357.62</v>
      </c>
      <c r="BB35" s="4"/>
      <c r="BC35" s="4"/>
      <c r="BD35" s="4">
        <v>914186.26</v>
      </c>
      <c r="BE35" s="4"/>
      <c r="BF35" s="4"/>
      <c r="BG35" s="4">
        <v>6205000</v>
      </c>
      <c r="BH35" s="4"/>
      <c r="BI35" s="4">
        <v>1324367</v>
      </c>
      <c r="BJ35" s="4"/>
      <c r="BK35" s="4"/>
      <c r="BL35" s="4">
        <v>768130.63</v>
      </c>
      <c r="BM35" s="4"/>
      <c r="BN35" s="4"/>
      <c r="BO35" s="4">
        <v>1617066.0899999999</v>
      </c>
      <c r="BP35" s="4"/>
      <c r="BQ35" s="4"/>
      <c r="BR35" s="4">
        <v>2214000</v>
      </c>
      <c r="BS35" s="4">
        <v>50000</v>
      </c>
      <c r="BT35" s="4">
        <v>651428.65999999992</v>
      </c>
      <c r="BU35" s="4"/>
      <c r="BV35" s="4"/>
      <c r="BW35" s="4">
        <v>368522.51999999996</v>
      </c>
      <c r="BX35" s="4"/>
      <c r="BY35" s="4"/>
      <c r="BZ35" s="4">
        <v>591219.89</v>
      </c>
      <c r="CA35" s="4"/>
      <c r="CB35" s="4"/>
      <c r="CC35" s="4">
        <v>0</v>
      </c>
      <c r="CD35" s="4">
        <v>0</v>
      </c>
      <c r="CE35" s="4"/>
      <c r="CF35" s="4">
        <v>459520</v>
      </c>
      <c r="CG35" s="4"/>
      <c r="CH35" s="4"/>
      <c r="CI35" s="4">
        <v>211464</v>
      </c>
      <c r="CJ35" s="4"/>
      <c r="CK35" s="4"/>
      <c r="CL35" s="4">
        <v>290410.83</v>
      </c>
      <c r="CM35" s="4"/>
      <c r="CN35" s="4"/>
      <c r="CO35" s="4"/>
      <c r="CP35" s="4"/>
      <c r="CQ35" s="4">
        <v>320913.3</v>
      </c>
      <c r="CR35" s="4"/>
      <c r="CS35" s="4"/>
      <c r="CT35" s="4"/>
      <c r="CU35" s="4">
        <v>138089</v>
      </c>
      <c r="CV35" s="4"/>
      <c r="CW35" s="4"/>
      <c r="CX35" s="4">
        <v>207856</v>
      </c>
      <c r="CY35" s="4"/>
      <c r="CZ35" s="4"/>
      <c r="DA35" s="4">
        <v>0</v>
      </c>
      <c r="DB35" s="4"/>
      <c r="DC35" s="4">
        <v>471965.6</v>
      </c>
      <c r="DD35" s="4"/>
      <c r="DE35" s="4"/>
      <c r="DF35" s="4">
        <v>188234.16999999998</v>
      </c>
      <c r="DG35" s="4"/>
      <c r="DH35" s="4"/>
      <c r="DI35" s="4">
        <v>311084.55000000005</v>
      </c>
      <c r="DJ35" s="4"/>
      <c r="DK35" s="4"/>
      <c r="DL35" s="4">
        <v>360000</v>
      </c>
      <c r="DM35" s="4">
        <v>0</v>
      </c>
      <c r="DN35" s="43">
        <v>1087368.5000000002</v>
      </c>
      <c r="DO35" s="4"/>
      <c r="DP35" s="4"/>
      <c r="DQ35" s="4">
        <v>452636.99</v>
      </c>
      <c r="DR35" s="4"/>
      <c r="DS35" s="4"/>
      <c r="DT35" s="4">
        <v>733369</v>
      </c>
      <c r="DU35" s="4"/>
      <c r="DV35" s="4"/>
      <c r="DW35" s="4">
        <v>0</v>
      </c>
      <c r="DX35" s="4">
        <v>0</v>
      </c>
      <c r="DY35" s="4">
        <v>1766690.8399999999</v>
      </c>
      <c r="DZ35" s="4"/>
      <c r="EA35" s="4"/>
      <c r="EB35" s="4">
        <v>752862.16</v>
      </c>
      <c r="EC35" s="4"/>
      <c r="ED35" s="4"/>
      <c r="EE35" s="4"/>
      <c r="EF35" s="4">
        <v>1739916</v>
      </c>
      <c r="EG35" s="4"/>
      <c r="EH35" s="4"/>
      <c r="EI35" s="4"/>
      <c r="EJ35" s="4">
        <v>0</v>
      </c>
      <c r="EK35" s="4">
        <v>0</v>
      </c>
      <c r="EL35" s="46">
        <f t="shared" si="0"/>
        <v>20530843.190000001</v>
      </c>
      <c r="EM35" s="3">
        <f t="shared" si="4"/>
        <v>0</v>
      </c>
      <c r="EN35" s="3">
        <f t="shared" si="5"/>
        <v>0</v>
      </c>
      <c r="EO35" s="3">
        <f t="shared" si="1"/>
        <v>10410000</v>
      </c>
      <c r="EP35" s="3">
        <f t="shared" si="2"/>
        <v>50000</v>
      </c>
      <c r="EQ35" s="3">
        <f t="shared" si="6"/>
        <v>0</v>
      </c>
      <c r="ER35" s="3">
        <f t="shared" si="3"/>
        <v>0</v>
      </c>
      <c r="ES35" s="46">
        <f t="shared" si="7"/>
        <v>20301225.200000007</v>
      </c>
    </row>
    <row r="36" spans="1:149">
      <c r="A36" s="6">
        <v>33</v>
      </c>
      <c r="B36" s="5" t="s">
        <v>45</v>
      </c>
      <c r="C36" s="47">
        <v>46659586.269999996</v>
      </c>
      <c r="D36" s="4">
        <v>465661.4</v>
      </c>
      <c r="E36" s="4"/>
      <c r="F36" s="4"/>
      <c r="G36" s="4">
        <v>442261</v>
      </c>
      <c r="H36" s="4"/>
      <c r="I36" s="4"/>
      <c r="J36" s="4">
        <v>609948</v>
      </c>
      <c r="K36" s="4"/>
      <c r="L36" s="4"/>
      <c r="M36" s="4"/>
      <c r="N36" s="4"/>
      <c r="O36" s="4">
        <v>322250</v>
      </c>
      <c r="P36" s="4"/>
      <c r="Q36" s="4"/>
      <c r="R36" s="4"/>
      <c r="S36" s="4">
        <v>270751.93</v>
      </c>
      <c r="T36" s="4"/>
      <c r="U36" s="4"/>
      <c r="V36" s="4">
        <v>404892</v>
      </c>
      <c r="W36" s="4"/>
      <c r="X36" s="4"/>
      <c r="Y36" s="4">
        <v>120000</v>
      </c>
      <c r="Z36" s="4"/>
      <c r="AA36" s="4">
        <v>359216.86</v>
      </c>
      <c r="AB36" s="4"/>
      <c r="AC36" s="4"/>
      <c r="AD36" s="4">
        <v>272370.48</v>
      </c>
      <c r="AE36" s="4"/>
      <c r="AF36" s="4"/>
      <c r="AG36" s="4">
        <v>750164.6</v>
      </c>
      <c r="AH36" s="4"/>
      <c r="AI36" s="4"/>
      <c r="AJ36" s="4">
        <v>0</v>
      </c>
      <c r="AK36" s="4"/>
      <c r="AL36" s="4"/>
      <c r="AM36" s="4">
        <v>312958</v>
      </c>
      <c r="AN36" s="4"/>
      <c r="AO36" s="4"/>
      <c r="AP36" s="4">
        <v>371617</v>
      </c>
      <c r="AQ36" s="4"/>
      <c r="AR36" s="4"/>
      <c r="AS36" s="4">
        <v>593705</v>
      </c>
      <c r="AT36" s="4"/>
      <c r="AU36" s="4"/>
      <c r="AV36" s="4">
        <v>795000</v>
      </c>
      <c r="AW36" s="4"/>
      <c r="AX36" s="4">
        <v>1343036.2199999997</v>
      </c>
      <c r="AY36" s="4"/>
      <c r="AZ36" s="4"/>
      <c r="BA36" s="4">
        <v>698100</v>
      </c>
      <c r="BB36" s="4"/>
      <c r="BC36" s="4"/>
      <c r="BD36" s="4">
        <v>1038185.37</v>
      </c>
      <c r="BE36" s="4"/>
      <c r="BF36" s="4"/>
      <c r="BG36" s="4">
        <v>1785000</v>
      </c>
      <c r="BH36" s="4"/>
      <c r="BI36" s="4">
        <v>1655836.4300000002</v>
      </c>
      <c r="BJ36" s="4"/>
      <c r="BK36" s="4"/>
      <c r="BL36" s="4">
        <v>970359.68</v>
      </c>
      <c r="BM36" s="4"/>
      <c r="BN36" s="4"/>
      <c r="BO36" s="4">
        <v>1490340.84</v>
      </c>
      <c r="BP36" s="4"/>
      <c r="BQ36" s="4"/>
      <c r="BR36" s="4">
        <v>6300000</v>
      </c>
      <c r="BS36" s="4">
        <v>0</v>
      </c>
      <c r="BT36" s="4">
        <v>644836.59000000008</v>
      </c>
      <c r="BU36" s="4"/>
      <c r="BV36" s="4"/>
      <c r="BW36" s="4">
        <v>247124.98</v>
      </c>
      <c r="BX36" s="4"/>
      <c r="BY36" s="4"/>
      <c r="BZ36" s="4">
        <v>502388.65</v>
      </c>
      <c r="CA36" s="4"/>
      <c r="CB36" s="4"/>
      <c r="CC36" s="4">
        <v>0</v>
      </c>
      <c r="CD36" s="4">
        <v>0</v>
      </c>
      <c r="CE36" s="4"/>
      <c r="CF36" s="4">
        <v>483957.42</v>
      </c>
      <c r="CG36" s="4"/>
      <c r="CH36" s="4"/>
      <c r="CI36" s="4">
        <v>120625.17</v>
      </c>
      <c r="CJ36" s="4"/>
      <c r="CK36" s="4"/>
      <c r="CL36" s="4">
        <v>303625.2</v>
      </c>
      <c r="CM36" s="4"/>
      <c r="CN36" s="4"/>
      <c r="CO36" s="4"/>
      <c r="CP36" s="4"/>
      <c r="CQ36" s="4">
        <v>725444.55999999994</v>
      </c>
      <c r="CR36" s="4"/>
      <c r="CS36" s="4"/>
      <c r="CT36" s="4"/>
      <c r="CU36" s="4">
        <v>136604</v>
      </c>
      <c r="CV36" s="4"/>
      <c r="CW36" s="4"/>
      <c r="CX36" s="4">
        <v>476609.72</v>
      </c>
      <c r="CY36" s="4"/>
      <c r="CZ36" s="4"/>
      <c r="DA36" s="4">
        <v>0</v>
      </c>
      <c r="DB36" s="4"/>
      <c r="DC36" s="4">
        <v>922813.81</v>
      </c>
      <c r="DD36" s="4"/>
      <c r="DE36" s="4"/>
      <c r="DF36" s="4">
        <v>252320</v>
      </c>
      <c r="DG36" s="4"/>
      <c r="DH36" s="4"/>
      <c r="DI36" s="4">
        <v>667790.19999999995</v>
      </c>
      <c r="DJ36" s="4"/>
      <c r="DK36" s="4"/>
      <c r="DL36" s="4">
        <v>0</v>
      </c>
      <c r="DM36" s="4">
        <v>0</v>
      </c>
      <c r="DN36" s="43">
        <v>2984565.35</v>
      </c>
      <c r="DO36" s="4"/>
      <c r="DP36" s="4"/>
      <c r="DQ36" s="4">
        <v>945640.82000000007</v>
      </c>
      <c r="DR36" s="4"/>
      <c r="DS36" s="4"/>
      <c r="DT36" s="4">
        <v>1127257.28</v>
      </c>
      <c r="DU36" s="4"/>
      <c r="DV36" s="4"/>
      <c r="DW36" s="4">
        <v>0</v>
      </c>
      <c r="DX36" s="4">
        <v>0</v>
      </c>
      <c r="DY36" s="4">
        <v>1530758.18</v>
      </c>
      <c r="DZ36" s="4"/>
      <c r="EA36" s="4"/>
      <c r="EB36" s="4">
        <v>463878</v>
      </c>
      <c r="EC36" s="4"/>
      <c r="ED36" s="4"/>
      <c r="EE36" s="4"/>
      <c r="EF36" s="4">
        <v>1137941.1599999999</v>
      </c>
      <c r="EG36" s="4"/>
      <c r="EH36" s="4"/>
      <c r="EI36" s="4"/>
      <c r="EJ36" s="4">
        <v>0</v>
      </c>
      <c r="EK36" s="4">
        <v>0</v>
      </c>
      <c r="EL36" s="46">
        <f t="shared" ref="EL36:EL67" si="8">+D36+G36+J36+S36+V36+O36+AA36+AD36+AG36+AM36+AP36+AS36+AX36+BA36+BD36+BI36+BL36+BO36+BT36+BW36+BZ36+CF36+CI36+CL36+CQ36+CU36+CX36+DC36+DF36+DI36+DN36+DQ36+DT36+DY36+EB36+EF36</f>
        <v>26045835.900000002</v>
      </c>
      <c r="EM36" s="3">
        <f t="shared" si="4"/>
        <v>0</v>
      </c>
      <c r="EN36" s="3">
        <f t="shared" si="5"/>
        <v>0</v>
      </c>
      <c r="EO36" s="3">
        <f t="shared" ref="EO36:EO67" si="9">+M36+Y36+AJ36+AV36+BG36+BR36+CC36+CO36+DA36+DL36+DW36+EJ36</f>
        <v>9000000</v>
      </c>
      <c r="EP36" s="3">
        <f t="shared" ref="EP36:EP67" si="10">+N36+Z36+AK36+AW36+BH36+BS36+CD36+CP36+DB36+DM36+DX36+EK36</f>
        <v>0</v>
      </c>
      <c r="EQ36" s="3">
        <f t="shared" si="6"/>
        <v>0</v>
      </c>
      <c r="ER36" s="3">
        <f t="shared" ref="ER36:ER67" si="11">+R36+AL36+CE36+CT36</f>
        <v>0</v>
      </c>
      <c r="ES36" s="46">
        <f t="shared" si="7"/>
        <v>29613750.369999994</v>
      </c>
    </row>
    <row r="37" spans="1:149">
      <c r="A37" s="6">
        <v>34</v>
      </c>
      <c r="B37" s="5" t="s">
        <v>44</v>
      </c>
      <c r="C37" s="47">
        <v>69517041.420000002</v>
      </c>
      <c r="D37" s="4">
        <v>325232.65000000002</v>
      </c>
      <c r="E37" s="4"/>
      <c r="F37" s="4"/>
      <c r="G37" s="4">
        <v>305426</v>
      </c>
      <c r="H37" s="4"/>
      <c r="I37" s="4"/>
      <c r="J37" s="4">
        <v>1284849.44</v>
      </c>
      <c r="K37" s="4"/>
      <c r="L37" s="4"/>
      <c r="M37" s="4"/>
      <c r="N37" s="4"/>
      <c r="O37" s="4">
        <v>554739.23</v>
      </c>
      <c r="P37" s="4"/>
      <c r="Q37" s="4"/>
      <c r="R37" s="4"/>
      <c r="S37" s="4">
        <v>860416.2</v>
      </c>
      <c r="T37" s="4"/>
      <c r="U37" s="4"/>
      <c r="V37" s="4">
        <v>2791308.88</v>
      </c>
      <c r="W37" s="4"/>
      <c r="X37" s="4"/>
      <c r="Y37" s="4">
        <v>3000000</v>
      </c>
      <c r="Z37" s="4"/>
      <c r="AA37" s="4">
        <v>369461.51</v>
      </c>
      <c r="AB37" s="4"/>
      <c r="AC37" s="4"/>
      <c r="AD37" s="4">
        <v>1172335.94</v>
      </c>
      <c r="AE37" s="4"/>
      <c r="AF37" s="4"/>
      <c r="AG37" s="4">
        <v>1691074.7</v>
      </c>
      <c r="AH37" s="4"/>
      <c r="AI37" s="4"/>
      <c r="AJ37" s="4">
        <v>1040000</v>
      </c>
      <c r="AK37" s="4"/>
      <c r="AL37" s="4"/>
      <c r="AM37" s="4">
        <v>225857</v>
      </c>
      <c r="AN37" s="4"/>
      <c r="AO37" s="4"/>
      <c r="AP37" s="4">
        <v>143853.72</v>
      </c>
      <c r="AQ37" s="4"/>
      <c r="AR37" s="4"/>
      <c r="AS37" s="4">
        <v>1011640.48</v>
      </c>
      <c r="AT37" s="4"/>
      <c r="AU37" s="4"/>
      <c r="AV37" s="4">
        <v>5960000</v>
      </c>
      <c r="AW37" s="4"/>
      <c r="AX37" s="4">
        <v>503586.83</v>
      </c>
      <c r="AY37" s="4"/>
      <c r="AZ37" s="4"/>
      <c r="BA37" s="4">
        <v>565725.69999999995</v>
      </c>
      <c r="BB37" s="4"/>
      <c r="BC37" s="4"/>
      <c r="BD37" s="4">
        <v>1000719.51</v>
      </c>
      <c r="BE37" s="4"/>
      <c r="BF37" s="4"/>
      <c r="BG37" s="4">
        <v>0</v>
      </c>
      <c r="BH37" s="4"/>
      <c r="BI37" s="4">
        <v>674180.67</v>
      </c>
      <c r="BJ37" s="4"/>
      <c r="BK37" s="4"/>
      <c r="BL37" s="4">
        <v>1007281.7299999999</v>
      </c>
      <c r="BM37" s="4"/>
      <c r="BN37" s="4"/>
      <c r="BO37" s="4">
        <v>2047097.27</v>
      </c>
      <c r="BP37" s="4"/>
      <c r="BQ37" s="4"/>
      <c r="BR37" s="4">
        <v>0</v>
      </c>
      <c r="BS37" s="4">
        <v>0</v>
      </c>
      <c r="BT37" s="4">
        <v>216585.88</v>
      </c>
      <c r="BU37" s="4"/>
      <c r="BV37" s="4"/>
      <c r="BW37" s="4">
        <v>318868</v>
      </c>
      <c r="BX37" s="4"/>
      <c r="BY37" s="4"/>
      <c r="BZ37" s="4">
        <v>962589.65</v>
      </c>
      <c r="CA37" s="4"/>
      <c r="CB37" s="4"/>
      <c r="CC37" s="4">
        <v>0</v>
      </c>
      <c r="CD37" s="4">
        <v>0</v>
      </c>
      <c r="CE37" s="4"/>
      <c r="CF37" s="4">
        <v>799751.83</v>
      </c>
      <c r="CG37" s="4"/>
      <c r="CH37" s="4"/>
      <c r="CI37" s="4">
        <v>895362</v>
      </c>
      <c r="CJ37" s="4"/>
      <c r="CK37" s="4"/>
      <c r="CL37" s="4">
        <v>2246407.62</v>
      </c>
      <c r="CM37" s="4"/>
      <c r="CN37" s="4"/>
      <c r="CO37" s="4"/>
      <c r="CP37" s="4"/>
      <c r="CQ37" s="4">
        <v>350254.2</v>
      </c>
      <c r="CR37" s="4"/>
      <c r="CS37" s="4"/>
      <c r="CT37" s="4"/>
      <c r="CU37" s="4">
        <v>834868</v>
      </c>
      <c r="CV37" s="4"/>
      <c r="CW37" s="4"/>
      <c r="CX37" s="4">
        <v>1594759.06</v>
      </c>
      <c r="CY37" s="4"/>
      <c r="CZ37" s="4"/>
      <c r="DA37" s="4">
        <v>0</v>
      </c>
      <c r="DB37" s="4"/>
      <c r="DC37" s="4">
        <v>373027.37</v>
      </c>
      <c r="DD37" s="4"/>
      <c r="DE37" s="4"/>
      <c r="DF37" s="4">
        <v>537242.80999999994</v>
      </c>
      <c r="DG37" s="4"/>
      <c r="DH37" s="4"/>
      <c r="DI37" s="4">
        <v>1021958.22</v>
      </c>
      <c r="DJ37" s="4"/>
      <c r="DK37" s="4"/>
      <c r="DL37" s="4">
        <v>2015000</v>
      </c>
      <c r="DM37" s="4">
        <v>0</v>
      </c>
      <c r="DN37" s="43">
        <v>1104445.82</v>
      </c>
      <c r="DO37" s="4"/>
      <c r="DP37" s="4"/>
      <c r="DQ37" s="4">
        <v>593788.70000000007</v>
      </c>
      <c r="DR37" s="4"/>
      <c r="DS37" s="4"/>
      <c r="DT37" s="4">
        <v>1058145.1099999999</v>
      </c>
      <c r="DU37" s="4"/>
      <c r="DV37" s="4"/>
      <c r="DW37" s="4">
        <v>995000</v>
      </c>
      <c r="DX37" s="4">
        <v>0</v>
      </c>
      <c r="DY37" s="4">
        <v>1457411.4299999995</v>
      </c>
      <c r="DZ37" s="4"/>
      <c r="EA37" s="4"/>
      <c r="EB37" s="4">
        <v>790067.69000000006</v>
      </c>
      <c r="EC37" s="4"/>
      <c r="ED37" s="4"/>
      <c r="EE37" s="4"/>
      <c r="EF37" s="4">
        <v>2061451.8699999996</v>
      </c>
      <c r="EG37" s="4"/>
      <c r="EH37" s="4"/>
      <c r="EI37" s="4">
        <v>7402</v>
      </c>
      <c r="EJ37" s="4">
        <v>950000</v>
      </c>
      <c r="EK37" s="4">
        <v>0</v>
      </c>
      <c r="EL37" s="46">
        <f t="shared" si="8"/>
        <v>33751772.719999991</v>
      </c>
      <c r="EM37" s="3">
        <f t="shared" si="4"/>
        <v>0</v>
      </c>
      <c r="EN37" s="3">
        <f t="shared" si="5"/>
        <v>0</v>
      </c>
      <c r="EO37" s="3">
        <f t="shared" si="9"/>
        <v>13960000</v>
      </c>
      <c r="EP37" s="3">
        <f t="shared" si="10"/>
        <v>0</v>
      </c>
      <c r="EQ37" s="3">
        <f t="shared" si="6"/>
        <v>7402</v>
      </c>
      <c r="ER37" s="3">
        <f t="shared" si="11"/>
        <v>0</v>
      </c>
      <c r="ES37" s="46">
        <f t="shared" si="7"/>
        <v>49717866.70000001</v>
      </c>
    </row>
    <row r="38" spans="1:149">
      <c r="A38" s="6">
        <v>35</v>
      </c>
      <c r="B38" s="5" t="s">
        <v>43</v>
      </c>
      <c r="C38" s="47">
        <v>52114862.280000001</v>
      </c>
      <c r="D38" s="4">
        <v>688468.93</v>
      </c>
      <c r="E38" s="4"/>
      <c r="F38" s="4"/>
      <c r="G38" s="4">
        <v>620440.76</v>
      </c>
      <c r="H38" s="4"/>
      <c r="I38" s="4"/>
      <c r="J38" s="4">
        <v>280727.11</v>
      </c>
      <c r="K38" s="4"/>
      <c r="L38" s="4"/>
      <c r="M38" s="4"/>
      <c r="N38" s="4"/>
      <c r="O38" s="4">
        <v>575527.79</v>
      </c>
      <c r="P38" s="4"/>
      <c r="Q38" s="4"/>
      <c r="R38" s="4"/>
      <c r="S38" s="4">
        <v>615766</v>
      </c>
      <c r="T38" s="4"/>
      <c r="U38" s="4"/>
      <c r="V38" s="4">
        <v>328136</v>
      </c>
      <c r="W38" s="4"/>
      <c r="X38" s="4"/>
      <c r="Y38" s="4">
        <v>0</v>
      </c>
      <c r="Z38" s="4"/>
      <c r="AA38" s="4">
        <v>1279115.44</v>
      </c>
      <c r="AB38" s="4"/>
      <c r="AC38" s="4"/>
      <c r="AD38" s="4">
        <v>473623.71</v>
      </c>
      <c r="AE38" s="4"/>
      <c r="AF38" s="4"/>
      <c r="AG38" s="4">
        <v>347596</v>
      </c>
      <c r="AH38" s="4"/>
      <c r="AI38" s="4"/>
      <c r="AJ38" s="4">
        <v>0</v>
      </c>
      <c r="AK38" s="4"/>
      <c r="AL38" s="4"/>
      <c r="AM38" s="4">
        <v>610095.11</v>
      </c>
      <c r="AN38" s="4"/>
      <c r="AO38" s="4"/>
      <c r="AP38" s="4">
        <v>375448.2</v>
      </c>
      <c r="AQ38" s="4"/>
      <c r="AR38" s="4"/>
      <c r="AS38" s="4">
        <v>173797</v>
      </c>
      <c r="AT38" s="4"/>
      <c r="AU38" s="4"/>
      <c r="AV38" s="4">
        <v>3215200</v>
      </c>
      <c r="AW38" s="4"/>
      <c r="AX38" s="4">
        <v>731636.42999999993</v>
      </c>
      <c r="AY38" s="4"/>
      <c r="AZ38" s="4"/>
      <c r="BA38" s="4">
        <v>480821.26</v>
      </c>
      <c r="BB38" s="4"/>
      <c r="BC38" s="4"/>
      <c r="BD38" s="4">
        <v>598207</v>
      </c>
      <c r="BE38" s="4"/>
      <c r="BF38" s="4"/>
      <c r="BG38" s="4">
        <v>0</v>
      </c>
      <c r="BH38" s="4"/>
      <c r="BI38" s="4">
        <v>2693216.3100000005</v>
      </c>
      <c r="BJ38" s="4"/>
      <c r="BK38" s="4"/>
      <c r="BL38" s="4">
        <v>1307453</v>
      </c>
      <c r="BM38" s="4"/>
      <c r="BN38" s="4"/>
      <c r="BO38" s="4">
        <v>792520.67999999993</v>
      </c>
      <c r="BP38" s="4"/>
      <c r="BQ38" s="4"/>
      <c r="BR38" s="4">
        <v>3784800</v>
      </c>
      <c r="BS38" s="4">
        <v>0</v>
      </c>
      <c r="BT38" s="4">
        <v>492476.38999999996</v>
      </c>
      <c r="BU38" s="4"/>
      <c r="BV38" s="4"/>
      <c r="BW38" s="4">
        <v>433477.52</v>
      </c>
      <c r="BX38" s="4"/>
      <c r="BY38" s="4"/>
      <c r="BZ38" s="4">
        <v>294254</v>
      </c>
      <c r="CA38" s="4"/>
      <c r="CB38" s="4"/>
      <c r="CC38" s="4">
        <v>0</v>
      </c>
      <c r="CD38" s="4">
        <v>0</v>
      </c>
      <c r="CE38" s="4"/>
      <c r="CF38" s="4">
        <v>644473.29</v>
      </c>
      <c r="CG38" s="4"/>
      <c r="CH38" s="4"/>
      <c r="CI38" s="4">
        <v>310358</v>
      </c>
      <c r="CJ38" s="4"/>
      <c r="CK38" s="4"/>
      <c r="CL38" s="4">
        <v>304386.66000000003</v>
      </c>
      <c r="CM38" s="4"/>
      <c r="CN38" s="4"/>
      <c r="CO38" s="4"/>
      <c r="CP38" s="4"/>
      <c r="CQ38" s="4">
        <v>1189764.22</v>
      </c>
      <c r="CR38" s="4"/>
      <c r="CS38" s="4"/>
      <c r="CT38" s="4"/>
      <c r="CU38" s="4">
        <v>393109</v>
      </c>
      <c r="CV38" s="4"/>
      <c r="CW38" s="4"/>
      <c r="CX38" s="4">
        <v>430173.94</v>
      </c>
      <c r="CY38" s="4"/>
      <c r="CZ38" s="4"/>
      <c r="DA38" s="4">
        <v>0</v>
      </c>
      <c r="DB38" s="4"/>
      <c r="DC38" s="4">
        <v>929623.03</v>
      </c>
      <c r="DD38" s="4"/>
      <c r="DE38" s="4"/>
      <c r="DF38" s="4">
        <v>205078.22</v>
      </c>
      <c r="DG38" s="4"/>
      <c r="DH38" s="4"/>
      <c r="DI38" s="4">
        <v>201647.88</v>
      </c>
      <c r="DJ38" s="4"/>
      <c r="DK38" s="4"/>
      <c r="DL38" s="4">
        <v>1310000</v>
      </c>
      <c r="DM38" s="4">
        <v>0</v>
      </c>
      <c r="DN38" s="43">
        <v>1160730.3600000001</v>
      </c>
      <c r="DO38" s="4"/>
      <c r="DP38" s="4"/>
      <c r="DQ38" s="4">
        <v>627986.14999999991</v>
      </c>
      <c r="DR38" s="4"/>
      <c r="DS38" s="4"/>
      <c r="DT38" s="4">
        <v>505238.97000000003</v>
      </c>
      <c r="DU38" s="4"/>
      <c r="DV38" s="4"/>
      <c r="DW38" s="4">
        <v>0</v>
      </c>
      <c r="DX38" s="4">
        <v>0</v>
      </c>
      <c r="DY38" s="4">
        <v>2244221.12</v>
      </c>
      <c r="DZ38" s="4"/>
      <c r="EA38" s="4"/>
      <c r="EB38" s="4">
        <v>1243213.3900000001</v>
      </c>
      <c r="EC38" s="4"/>
      <c r="ED38" s="4"/>
      <c r="EE38" s="4"/>
      <c r="EF38" s="4">
        <v>896255.4</v>
      </c>
      <c r="EG38" s="4"/>
      <c r="EH38" s="4"/>
      <c r="EI38" s="4"/>
      <c r="EJ38" s="4">
        <v>0</v>
      </c>
      <c r="EK38" s="4">
        <v>0</v>
      </c>
      <c r="EL38" s="46">
        <f t="shared" si="8"/>
        <v>25479064.27</v>
      </c>
      <c r="EM38" s="3">
        <f t="shared" si="4"/>
        <v>0</v>
      </c>
      <c r="EN38" s="3">
        <f t="shared" si="5"/>
        <v>0</v>
      </c>
      <c r="EO38" s="3">
        <f t="shared" si="9"/>
        <v>8310000</v>
      </c>
      <c r="EP38" s="3">
        <f t="shared" si="10"/>
        <v>0</v>
      </c>
      <c r="EQ38" s="3">
        <f t="shared" si="6"/>
        <v>0</v>
      </c>
      <c r="ER38" s="3">
        <f t="shared" si="11"/>
        <v>0</v>
      </c>
      <c r="ES38" s="46">
        <f t="shared" si="7"/>
        <v>34945798.010000005</v>
      </c>
    </row>
    <row r="39" spans="1:149">
      <c r="A39" s="6">
        <v>36</v>
      </c>
      <c r="B39" s="5" t="s">
        <v>42</v>
      </c>
      <c r="C39" s="47">
        <v>54051817.340000011</v>
      </c>
      <c r="D39" s="4">
        <v>326752.71000000002</v>
      </c>
      <c r="E39" s="4"/>
      <c r="F39" s="4"/>
      <c r="G39" s="4">
        <v>236196.61</v>
      </c>
      <c r="H39" s="4"/>
      <c r="I39" s="4"/>
      <c r="J39" s="4">
        <v>491888.26</v>
      </c>
      <c r="K39" s="4"/>
      <c r="L39" s="4"/>
      <c r="M39" s="4"/>
      <c r="N39" s="4"/>
      <c r="O39" s="4">
        <v>221819.35</v>
      </c>
      <c r="P39" s="4"/>
      <c r="Q39" s="4"/>
      <c r="R39" s="4"/>
      <c r="S39" s="4">
        <v>337816.85</v>
      </c>
      <c r="T39" s="4"/>
      <c r="U39" s="4"/>
      <c r="V39" s="4">
        <v>182494</v>
      </c>
      <c r="W39" s="4"/>
      <c r="X39" s="4"/>
      <c r="Y39" s="4">
        <v>383000</v>
      </c>
      <c r="Z39" s="4"/>
      <c r="AA39" s="4">
        <v>298401</v>
      </c>
      <c r="AB39" s="4"/>
      <c r="AC39" s="4"/>
      <c r="AD39" s="4">
        <v>508598</v>
      </c>
      <c r="AE39" s="4"/>
      <c r="AF39" s="4"/>
      <c r="AG39" s="4">
        <v>442915.76</v>
      </c>
      <c r="AH39" s="4"/>
      <c r="AI39" s="4"/>
      <c r="AJ39" s="4">
        <v>490000</v>
      </c>
      <c r="AK39" s="4"/>
      <c r="AL39" s="4"/>
      <c r="AM39" s="4">
        <v>230927.23</v>
      </c>
      <c r="AN39" s="4"/>
      <c r="AO39" s="4"/>
      <c r="AP39" s="4">
        <v>145019.26</v>
      </c>
      <c r="AQ39" s="4"/>
      <c r="AR39" s="4"/>
      <c r="AS39" s="4">
        <v>554257.81000000006</v>
      </c>
      <c r="AT39" s="4"/>
      <c r="AU39" s="4"/>
      <c r="AV39" s="4">
        <v>790000</v>
      </c>
      <c r="AW39" s="4"/>
      <c r="AX39" s="4">
        <v>236411.44</v>
      </c>
      <c r="AY39" s="4"/>
      <c r="AZ39" s="4"/>
      <c r="BA39" s="4">
        <v>297682.16000000003</v>
      </c>
      <c r="BB39" s="4"/>
      <c r="BC39" s="4"/>
      <c r="BD39" s="4">
        <v>696166.06</v>
      </c>
      <c r="BE39" s="4"/>
      <c r="BF39" s="4"/>
      <c r="BG39" s="4">
        <v>2810600</v>
      </c>
      <c r="BH39" s="4"/>
      <c r="BI39" s="4">
        <v>1494674.7499999998</v>
      </c>
      <c r="BJ39" s="4"/>
      <c r="BK39" s="4"/>
      <c r="BL39" s="4">
        <v>1320528.56</v>
      </c>
      <c r="BM39" s="4"/>
      <c r="BN39" s="4"/>
      <c r="BO39" s="4">
        <v>1554205.2199999997</v>
      </c>
      <c r="BP39" s="4"/>
      <c r="BQ39" s="4"/>
      <c r="BR39" s="4">
        <v>0</v>
      </c>
      <c r="BS39" s="4">
        <v>0</v>
      </c>
      <c r="BT39" s="4">
        <v>231855.34999999998</v>
      </c>
      <c r="BU39" s="4"/>
      <c r="BV39" s="4"/>
      <c r="BW39" s="4">
        <v>263939.13</v>
      </c>
      <c r="BX39" s="4"/>
      <c r="BY39" s="4"/>
      <c r="BZ39" s="4">
        <v>311426.53999999998</v>
      </c>
      <c r="CA39" s="4"/>
      <c r="CB39" s="4"/>
      <c r="CC39" s="4">
        <v>1380630</v>
      </c>
      <c r="CD39" s="4">
        <v>0</v>
      </c>
      <c r="CE39" s="4"/>
      <c r="CF39" s="4">
        <v>202902.40000000002</v>
      </c>
      <c r="CG39" s="4"/>
      <c r="CH39" s="4"/>
      <c r="CI39" s="4">
        <v>210530</v>
      </c>
      <c r="CJ39" s="4"/>
      <c r="CK39" s="4"/>
      <c r="CL39" s="4">
        <v>273928</v>
      </c>
      <c r="CM39" s="4"/>
      <c r="CN39" s="4"/>
      <c r="CO39" s="4"/>
      <c r="CP39" s="4"/>
      <c r="CQ39" s="4">
        <v>620182.10000000009</v>
      </c>
      <c r="CR39" s="4"/>
      <c r="CS39" s="4"/>
      <c r="CT39" s="4"/>
      <c r="CU39" s="4">
        <v>526023.33000000007</v>
      </c>
      <c r="CV39" s="4"/>
      <c r="CW39" s="4"/>
      <c r="CX39" s="4">
        <v>634112.08000000007</v>
      </c>
      <c r="CY39" s="4"/>
      <c r="CZ39" s="4"/>
      <c r="DA39" s="4">
        <v>0</v>
      </c>
      <c r="DB39" s="4"/>
      <c r="DC39" s="4">
        <v>469922</v>
      </c>
      <c r="DD39" s="4"/>
      <c r="DE39" s="4"/>
      <c r="DF39" s="4">
        <v>674806.47000000009</v>
      </c>
      <c r="DG39" s="4"/>
      <c r="DH39" s="4"/>
      <c r="DI39" s="4">
        <v>672690.46</v>
      </c>
      <c r="DJ39" s="4"/>
      <c r="DK39" s="4"/>
      <c r="DL39" s="4">
        <v>0</v>
      </c>
      <c r="DM39" s="4">
        <v>0</v>
      </c>
      <c r="DN39" s="43">
        <v>903057.6</v>
      </c>
      <c r="DO39" s="4"/>
      <c r="DP39" s="4"/>
      <c r="DQ39" s="4">
        <v>1018437.4699999997</v>
      </c>
      <c r="DR39" s="4"/>
      <c r="DS39" s="4"/>
      <c r="DT39" s="4">
        <v>1200510.94</v>
      </c>
      <c r="DU39" s="4"/>
      <c r="DV39" s="4"/>
      <c r="DW39" s="4">
        <v>122000</v>
      </c>
      <c r="DX39" s="4">
        <v>0</v>
      </c>
      <c r="DY39" s="4">
        <v>822093.17</v>
      </c>
      <c r="DZ39" s="4"/>
      <c r="EA39" s="4"/>
      <c r="EB39" s="4">
        <v>622816.51</v>
      </c>
      <c r="EC39" s="4"/>
      <c r="ED39" s="4"/>
      <c r="EE39" s="4"/>
      <c r="EF39" s="4">
        <v>1014598.71</v>
      </c>
      <c r="EG39" s="4"/>
      <c r="EH39" s="4"/>
      <c r="EI39" s="4">
        <v>91005</v>
      </c>
      <c r="EJ39" s="4">
        <v>0</v>
      </c>
      <c r="EK39" s="4">
        <v>0</v>
      </c>
      <c r="EL39" s="46">
        <f t="shared" si="8"/>
        <v>20250587.290000007</v>
      </c>
      <c r="EM39" s="3">
        <f t="shared" si="4"/>
        <v>0</v>
      </c>
      <c r="EN39" s="3">
        <f t="shared" si="5"/>
        <v>0</v>
      </c>
      <c r="EO39" s="3">
        <f t="shared" si="9"/>
        <v>5976230</v>
      </c>
      <c r="EP39" s="3">
        <f t="shared" si="10"/>
        <v>0</v>
      </c>
      <c r="EQ39" s="3">
        <f t="shared" si="6"/>
        <v>91005</v>
      </c>
      <c r="ER39" s="3">
        <f t="shared" si="11"/>
        <v>0</v>
      </c>
      <c r="ES39" s="46">
        <f t="shared" si="7"/>
        <v>39686455.050000004</v>
      </c>
    </row>
    <row r="40" spans="1:149">
      <c r="A40" s="6">
        <v>37</v>
      </c>
      <c r="B40" s="5" t="s">
        <v>41</v>
      </c>
      <c r="C40" s="47">
        <v>48314082.439999998</v>
      </c>
      <c r="D40" s="4">
        <v>483255</v>
      </c>
      <c r="E40" s="4"/>
      <c r="F40" s="4"/>
      <c r="G40" s="4">
        <v>662757</v>
      </c>
      <c r="H40" s="4"/>
      <c r="I40" s="4"/>
      <c r="J40" s="4">
        <v>658551</v>
      </c>
      <c r="K40" s="4"/>
      <c r="L40" s="4"/>
      <c r="M40" s="4"/>
      <c r="N40" s="4"/>
      <c r="O40" s="4">
        <v>1187073</v>
      </c>
      <c r="P40" s="4"/>
      <c r="Q40" s="4"/>
      <c r="R40" s="4"/>
      <c r="S40" s="4">
        <v>1920654</v>
      </c>
      <c r="T40" s="4"/>
      <c r="U40" s="4"/>
      <c r="V40" s="4">
        <v>965230</v>
      </c>
      <c r="W40" s="4"/>
      <c r="X40" s="4"/>
      <c r="Y40" s="4">
        <v>0</v>
      </c>
      <c r="Z40" s="4"/>
      <c r="AA40" s="4">
        <v>464258.75</v>
      </c>
      <c r="AB40" s="4"/>
      <c r="AC40" s="4"/>
      <c r="AD40" s="4">
        <v>534884.6</v>
      </c>
      <c r="AE40" s="4"/>
      <c r="AF40" s="4"/>
      <c r="AG40" s="4">
        <v>549339.78</v>
      </c>
      <c r="AH40" s="4"/>
      <c r="AI40" s="4"/>
      <c r="AJ40" s="4">
        <v>0</v>
      </c>
      <c r="AK40" s="4"/>
      <c r="AL40" s="4"/>
      <c r="AM40" s="4">
        <v>1210881</v>
      </c>
      <c r="AN40" s="4"/>
      <c r="AO40" s="4"/>
      <c r="AP40" s="4">
        <v>1582271</v>
      </c>
      <c r="AQ40" s="4"/>
      <c r="AR40" s="4"/>
      <c r="AS40" s="4">
        <v>740786</v>
      </c>
      <c r="AT40" s="4"/>
      <c r="AU40" s="4"/>
      <c r="AV40" s="4">
        <v>2884060</v>
      </c>
      <c r="AW40" s="4"/>
      <c r="AX40" s="4">
        <v>717883</v>
      </c>
      <c r="AY40" s="4"/>
      <c r="AZ40" s="4"/>
      <c r="BA40" s="4">
        <v>769833</v>
      </c>
      <c r="BB40" s="4"/>
      <c r="BC40" s="4"/>
      <c r="BD40" s="4">
        <v>730807.79</v>
      </c>
      <c r="BE40" s="4"/>
      <c r="BF40" s="4"/>
      <c r="BG40" s="4">
        <v>2918600</v>
      </c>
      <c r="BH40" s="4"/>
      <c r="BI40" s="4">
        <v>1461277</v>
      </c>
      <c r="BJ40" s="4"/>
      <c r="BK40" s="4"/>
      <c r="BL40" s="4">
        <v>1950808</v>
      </c>
      <c r="BM40" s="4"/>
      <c r="BN40" s="4"/>
      <c r="BO40" s="4">
        <v>2151746</v>
      </c>
      <c r="BP40" s="4"/>
      <c r="BQ40" s="4"/>
      <c r="BR40" s="4">
        <v>7317340</v>
      </c>
      <c r="BS40" s="4">
        <v>120000</v>
      </c>
      <c r="BT40" s="4">
        <v>576742.91999999993</v>
      </c>
      <c r="BU40" s="4"/>
      <c r="BV40" s="4"/>
      <c r="BW40" s="4">
        <v>528103.39</v>
      </c>
      <c r="BX40" s="4"/>
      <c r="BY40" s="4"/>
      <c r="BZ40" s="4">
        <v>385815</v>
      </c>
      <c r="CA40" s="4"/>
      <c r="CB40" s="4"/>
      <c r="CC40" s="4">
        <v>0</v>
      </c>
      <c r="CD40" s="4">
        <v>0</v>
      </c>
      <c r="CE40" s="4"/>
      <c r="CF40" s="4">
        <v>1162548</v>
      </c>
      <c r="CG40" s="4"/>
      <c r="CH40" s="4"/>
      <c r="CI40" s="4">
        <v>1065783</v>
      </c>
      <c r="CJ40" s="4"/>
      <c r="CK40" s="4"/>
      <c r="CL40" s="4">
        <v>903926</v>
      </c>
      <c r="CM40" s="4"/>
      <c r="CN40" s="4"/>
      <c r="CO40" s="4"/>
      <c r="CP40" s="4"/>
      <c r="CQ40" s="4">
        <v>813455</v>
      </c>
      <c r="CR40" s="4"/>
      <c r="CS40" s="4"/>
      <c r="CT40" s="4"/>
      <c r="CU40" s="4">
        <v>544883</v>
      </c>
      <c r="CV40" s="4"/>
      <c r="CW40" s="4"/>
      <c r="CX40" s="4">
        <v>502865</v>
      </c>
      <c r="CY40" s="4"/>
      <c r="CZ40" s="4"/>
      <c r="DA40" s="4">
        <v>0</v>
      </c>
      <c r="DB40" s="4"/>
      <c r="DC40" s="4">
        <v>1634899.1400000001</v>
      </c>
      <c r="DD40" s="4"/>
      <c r="DE40" s="4"/>
      <c r="DF40" s="4">
        <v>1246740.3999999999</v>
      </c>
      <c r="DG40" s="4"/>
      <c r="DH40" s="4"/>
      <c r="DI40" s="4">
        <v>870074</v>
      </c>
      <c r="DJ40" s="4"/>
      <c r="DK40" s="4"/>
      <c r="DL40" s="4">
        <v>3230242</v>
      </c>
      <c r="DM40" s="4">
        <v>0</v>
      </c>
      <c r="DN40" s="43">
        <v>922406.42999999993</v>
      </c>
      <c r="DO40" s="4"/>
      <c r="DP40" s="4"/>
      <c r="DQ40" s="4">
        <v>945048</v>
      </c>
      <c r="DR40" s="4"/>
      <c r="DS40" s="4"/>
      <c r="DT40" s="4">
        <v>795800</v>
      </c>
      <c r="DU40" s="4"/>
      <c r="DV40" s="4"/>
      <c r="DW40" s="4">
        <v>0</v>
      </c>
      <c r="DX40" s="4">
        <v>0</v>
      </c>
      <c r="DY40" s="4">
        <v>2209103.2000000002</v>
      </c>
      <c r="DZ40" s="4"/>
      <c r="EA40" s="4"/>
      <c r="EB40" s="4">
        <v>1416941</v>
      </c>
      <c r="EC40" s="4"/>
      <c r="ED40" s="4"/>
      <c r="EE40" s="4"/>
      <c r="EF40" s="4">
        <v>2287798</v>
      </c>
      <c r="EG40" s="4"/>
      <c r="EH40" s="4"/>
      <c r="EI40" s="4"/>
      <c r="EJ40" s="4">
        <v>0</v>
      </c>
      <c r="EK40" s="4">
        <v>0</v>
      </c>
      <c r="EL40" s="46">
        <f t="shared" si="8"/>
        <v>37555227.399999999</v>
      </c>
      <c r="EM40" s="3">
        <f t="shared" si="4"/>
        <v>0</v>
      </c>
      <c r="EN40" s="3">
        <f t="shared" si="5"/>
        <v>0</v>
      </c>
      <c r="EO40" s="3">
        <f t="shared" si="9"/>
        <v>16350242</v>
      </c>
      <c r="EP40" s="3">
        <f t="shared" si="10"/>
        <v>120000</v>
      </c>
      <c r="EQ40" s="3">
        <f t="shared" si="6"/>
        <v>0</v>
      </c>
      <c r="ER40" s="3">
        <f t="shared" si="11"/>
        <v>0</v>
      </c>
      <c r="ES40" s="46">
        <f t="shared" si="7"/>
        <v>26989097.039999999</v>
      </c>
    </row>
    <row r="41" spans="1:149">
      <c r="A41" s="6">
        <v>38</v>
      </c>
      <c r="B41" s="5" t="s">
        <v>40</v>
      </c>
      <c r="C41" s="47">
        <v>33907860.18999999</v>
      </c>
      <c r="D41" s="4">
        <v>938815.94</v>
      </c>
      <c r="E41" s="4"/>
      <c r="F41" s="4"/>
      <c r="G41" s="4">
        <v>41232.99</v>
      </c>
      <c r="H41" s="4"/>
      <c r="I41" s="4"/>
      <c r="J41" s="4">
        <v>262161.28999999998</v>
      </c>
      <c r="K41" s="4"/>
      <c r="L41" s="4"/>
      <c r="M41" s="4"/>
      <c r="N41" s="4"/>
      <c r="O41" s="4">
        <v>747083.84</v>
      </c>
      <c r="P41" s="4"/>
      <c r="Q41" s="4"/>
      <c r="R41" s="4"/>
      <c r="S41" s="4">
        <v>43381.99</v>
      </c>
      <c r="T41" s="4"/>
      <c r="U41" s="4"/>
      <c r="V41" s="4">
        <v>261385.58</v>
      </c>
      <c r="W41" s="4"/>
      <c r="X41" s="4"/>
      <c r="Y41" s="4">
        <v>0</v>
      </c>
      <c r="Z41" s="4"/>
      <c r="AA41" s="4">
        <v>470998.64</v>
      </c>
      <c r="AB41" s="4"/>
      <c r="AC41" s="4"/>
      <c r="AD41" s="4">
        <v>101650.85</v>
      </c>
      <c r="AE41" s="4"/>
      <c r="AF41" s="4"/>
      <c r="AG41" s="4">
        <v>63957.63</v>
      </c>
      <c r="AH41" s="4"/>
      <c r="AI41" s="4"/>
      <c r="AJ41" s="4">
        <v>2102125</v>
      </c>
      <c r="AK41" s="4"/>
      <c r="AL41" s="4"/>
      <c r="AM41" s="4">
        <v>598100.12</v>
      </c>
      <c r="AN41" s="4"/>
      <c r="AO41" s="4"/>
      <c r="AP41" s="4">
        <v>38201.49</v>
      </c>
      <c r="AQ41" s="4"/>
      <c r="AR41" s="4"/>
      <c r="AS41" s="4">
        <v>351673.57</v>
      </c>
      <c r="AT41" s="4"/>
      <c r="AU41" s="4"/>
      <c r="AV41" s="4">
        <v>750000</v>
      </c>
      <c r="AW41" s="4"/>
      <c r="AX41" s="4">
        <v>941704.92999999993</v>
      </c>
      <c r="AY41" s="4"/>
      <c r="AZ41" s="4"/>
      <c r="BA41" s="4">
        <v>50831.77</v>
      </c>
      <c r="BB41" s="4"/>
      <c r="BC41" s="4"/>
      <c r="BD41" s="4">
        <v>482482.81</v>
      </c>
      <c r="BE41" s="4"/>
      <c r="BF41" s="4"/>
      <c r="BG41" s="4">
        <v>608500</v>
      </c>
      <c r="BH41" s="4"/>
      <c r="BI41" s="4">
        <v>427356.43</v>
      </c>
      <c r="BJ41" s="4"/>
      <c r="BK41" s="4"/>
      <c r="BL41" s="4">
        <v>277130.13</v>
      </c>
      <c r="BM41" s="4"/>
      <c r="BN41" s="4"/>
      <c r="BO41" s="4">
        <v>334633.76</v>
      </c>
      <c r="BP41" s="4"/>
      <c r="BQ41" s="4"/>
      <c r="BR41" s="4">
        <v>550000</v>
      </c>
      <c r="BS41" s="4">
        <v>0</v>
      </c>
      <c r="BT41" s="4">
        <v>437037.34000000008</v>
      </c>
      <c r="BU41" s="4"/>
      <c r="BV41" s="4"/>
      <c r="BW41" s="4">
        <v>120935.03000000001</v>
      </c>
      <c r="BX41" s="4"/>
      <c r="BY41" s="4"/>
      <c r="BZ41" s="4">
        <v>181125.11</v>
      </c>
      <c r="CA41" s="4"/>
      <c r="CB41" s="4"/>
      <c r="CC41" s="4">
        <v>0</v>
      </c>
      <c r="CD41" s="4">
        <v>128000</v>
      </c>
      <c r="CE41" s="4"/>
      <c r="CF41" s="4">
        <v>739826.03999999992</v>
      </c>
      <c r="CG41" s="4"/>
      <c r="CH41" s="4"/>
      <c r="CI41" s="4">
        <v>42341.17</v>
      </c>
      <c r="CJ41" s="4"/>
      <c r="CK41" s="4"/>
      <c r="CL41" s="4">
        <v>425599.62</v>
      </c>
      <c r="CM41" s="4"/>
      <c r="CN41" s="4"/>
      <c r="CO41" s="4"/>
      <c r="CP41" s="4"/>
      <c r="CQ41" s="4">
        <v>1158308.44</v>
      </c>
      <c r="CR41" s="4"/>
      <c r="CS41" s="4"/>
      <c r="CT41" s="4"/>
      <c r="CU41" s="4">
        <v>73534.040000000008</v>
      </c>
      <c r="CV41" s="4"/>
      <c r="CW41" s="4"/>
      <c r="CX41" s="4">
        <v>185702.01</v>
      </c>
      <c r="CY41" s="4"/>
      <c r="CZ41" s="4"/>
      <c r="DA41" s="4">
        <v>0</v>
      </c>
      <c r="DB41" s="4"/>
      <c r="DC41" s="4">
        <v>593965.48999999987</v>
      </c>
      <c r="DD41" s="4"/>
      <c r="DE41" s="4"/>
      <c r="DF41" s="4">
        <v>30228.550000000003</v>
      </c>
      <c r="DG41" s="4"/>
      <c r="DH41" s="4"/>
      <c r="DI41" s="4">
        <v>582667.57999999996</v>
      </c>
      <c r="DJ41" s="4"/>
      <c r="DK41" s="4"/>
      <c r="DL41" s="4">
        <v>3000000</v>
      </c>
      <c r="DM41" s="4">
        <v>0</v>
      </c>
      <c r="DN41" s="43">
        <v>1052090.52</v>
      </c>
      <c r="DO41" s="4"/>
      <c r="DP41" s="4"/>
      <c r="DQ41" s="4">
        <v>55283.770000000004</v>
      </c>
      <c r="DR41" s="4"/>
      <c r="DS41" s="4"/>
      <c r="DT41" s="4">
        <v>432059.63</v>
      </c>
      <c r="DU41" s="4"/>
      <c r="DV41" s="4"/>
      <c r="DW41" s="4">
        <v>0</v>
      </c>
      <c r="DX41" s="4">
        <v>0</v>
      </c>
      <c r="DY41" s="4">
        <v>786748.91999999993</v>
      </c>
      <c r="DZ41" s="4"/>
      <c r="EA41" s="4"/>
      <c r="EB41" s="4">
        <v>160255.9</v>
      </c>
      <c r="EC41" s="4"/>
      <c r="ED41" s="4"/>
      <c r="EE41" s="4"/>
      <c r="EF41" s="4">
        <v>333526.92000000004</v>
      </c>
      <c r="EG41" s="4"/>
      <c r="EH41" s="4"/>
      <c r="EI41" s="4">
        <v>479241.48</v>
      </c>
      <c r="EJ41" s="4">
        <v>0</v>
      </c>
      <c r="EK41" s="4">
        <v>0</v>
      </c>
      <c r="EL41" s="46">
        <f t="shared" si="8"/>
        <v>13824019.84</v>
      </c>
      <c r="EM41" s="3">
        <f t="shared" si="4"/>
        <v>0</v>
      </c>
      <c r="EN41" s="3">
        <f t="shared" si="5"/>
        <v>0</v>
      </c>
      <c r="EO41" s="3">
        <f t="shared" si="9"/>
        <v>7010625</v>
      </c>
      <c r="EP41" s="3">
        <f t="shared" si="10"/>
        <v>128000</v>
      </c>
      <c r="EQ41" s="3">
        <f t="shared" si="6"/>
        <v>479241.48</v>
      </c>
      <c r="ER41" s="3">
        <f t="shared" si="11"/>
        <v>0</v>
      </c>
      <c r="ES41" s="46">
        <f t="shared" si="7"/>
        <v>26487223.86999999</v>
      </c>
    </row>
    <row r="42" spans="1:149">
      <c r="A42" s="6">
        <v>39</v>
      </c>
      <c r="B42" s="5" t="s">
        <v>39</v>
      </c>
      <c r="C42" s="47">
        <v>48760295.200000003</v>
      </c>
      <c r="D42" s="4">
        <v>815011</v>
      </c>
      <c r="E42" s="4"/>
      <c r="F42" s="4"/>
      <c r="G42" s="4">
        <v>805807</v>
      </c>
      <c r="H42" s="4"/>
      <c r="I42" s="4"/>
      <c r="J42" s="4">
        <v>768727.52</v>
      </c>
      <c r="K42" s="4"/>
      <c r="L42" s="4"/>
      <c r="M42" s="4"/>
      <c r="N42" s="4"/>
      <c r="O42" s="4">
        <v>637626</v>
      </c>
      <c r="P42" s="4"/>
      <c r="Q42" s="4"/>
      <c r="R42" s="4"/>
      <c r="S42" s="4">
        <v>442340.4</v>
      </c>
      <c r="T42" s="4"/>
      <c r="U42" s="4"/>
      <c r="V42" s="4">
        <v>455255</v>
      </c>
      <c r="W42" s="4"/>
      <c r="X42" s="4"/>
      <c r="Y42" s="4">
        <v>0</v>
      </c>
      <c r="Z42" s="4"/>
      <c r="AA42" s="4">
        <v>632924</v>
      </c>
      <c r="AB42" s="4"/>
      <c r="AC42" s="4"/>
      <c r="AD42" s="4">
        <v>325091.45</v>
      </c>
      <c r="AE42" s="4"/>
      <c r="AF42" s="4"/>
      <c r="AG42" s="4">
        <v>391554</v>
      </c>
      <c r="AH42" s="4"/>
      <c r="AI42" s="4"/>
      <c r="AJ42" s="4">
        <v>0</v>
      </c>
      <c r="AK42" s="4"/>
      <c r="AL42" s="4"/>
      <c r="AM42" s="4">
        <v>953530</v>
      </c>
      <c r="AN42" s="4"/>
      <c r="AO42" s="4"/>
      <c r="AP42" s="4">
        <v>519503.8</v>
      </c>
      <c r="AQ42" s="4"/>
      <c r="AR42" s="4"/>
      <c r="AS42" s="4">
        <v>939477.24</v>
      </c>
      <c r="AT42" s="4"/>
      <c r="AU42" s="4"/>
      <c r="AV42" s="4">
        <v>2170605</v>
      </c>
      <c r="AW42" s="4"/>
      <c r="AX42" s="4">
        <v>680594.87</v>
      </c>
      <c r="AY42" s="4"/>
      <c r="AZ42" s="4"/>
      <c r="BA42" s="4">
        <v>437576.75</v>
      </c>
      <c r="BB42" s="4"/>
      <c r="BC42" s="4"/>
      <c r="BD42" s="4">
        <v>706150.40000000002</v>
      </c>
      <c r="BE42" s="4"/>
      <c r="BF42" s="4"/>
      <c r="BG42" s="4">
        <v>650000</v>
      </c>
      <c r="BH42" s="4"/>
      <c r="BI42" s="4">
        <v>1184281.2799999998</v>
      </c>
      <c r="BJ42" s="4"/>
      <c r="BK42" s="4"/>
      <c r="BL42" s="4">
        <v>633531.17999999993</v>
      </c>
      <c r="BM42" s="4"/>
      <c r="BN42" s="4"/>
      <c r="BO42" s="4">
        <v>470597</v>
      </c>
      <c r="BP42" s="4"/>
      <c r="BQ42" s="4"/>
      <c r="BR42" s="4">
        <v>3310551</v>
      </c>
      <c r="BS42" s="4">
        <v>0</v>
      </c>
      <c r="BT42" s="4">
        <v>1075261.48</v>
      </c>
      <c r="BU42" s="4"/>
      <c r="BV42" s="4"/>
      <c r="BW42" s="4">
        <v>571351.82999999996</v>
      </c>
      <c r="BX42" s="4"/>
      <c r="BY42" s="4"/>
      <c r="BZ42" s="4">
        <v>522139</v>
      </c>
      <c r="CA42" s="4"/>
      <c r="CB42" s="4"/>
      <c r="CC42" s="4">
        <v>0</v>
      </c>
      <c r="CD42" s="4">
        <v>0</v>
      </c>
      <c r="CE42" s="4"/>
      <c r="CF42" s="4">
        <v>418372.28</v>
      </c>
      <c r="CG42" s="4"/>
      <c r="CH42" s="4"/>
      <c r="CI42" s="4">
        <v>451401.17</v>
      </c>
      <c r="CJ42" s="4"/>
      <c r="CK42" s="4"/>
      <c r="CL42" s="4">
        <v>282479</v>
      </c>
      <c r="CM42" s="4"/>
      <c r="CN42" s="4"/>
      <c r="CO42" s="4"/>
      <c r="CP42" s="4"/>
      <c r="CQ42" s="4">
        <v>711755.07</v>
      </c>
      <c r="CR42" s="4"/>
      <c r="CS42" s="4"/>
      <c r="CT42" s="4"/>
      <c r="CU42" s="4">
        <v>308677</v>
      </c>
      <c r="CV42" s="4"/>
      <c r="CW42" s="4"/>
      <c r="CX42" s="4">
        <v>416570.04000000004</v>
      </c>
      <c r="CY42" s="4"/>
      <c r="CZ42" s="4"/>
      <c r="DA42" s="4">
        <v>0</v>
      </c>
      <c r="DB42" s="4"/>
      <c r="DC42" s="4">
        <v>1223938.6400000001</v>
      </c>
      <c r="DD42" s="4"/>
      <c r="DE42" s="4"/>
      <c r="DF42" s="4">
        <v>686454.04</v>
      </c>
      <c r="DG42" s="4"/>
      <c r="DH42" s="4"/>
      <c r="DI42" s="4">
        <v>908716.33</v>
      </c>
      <c r="DJ42" s="4"/>
      <c r="DK42" s="4"/>
      <c r="DL42" s="4">
        <v>0</v>
      </c>
      <c r="DM42" s="4">
        <v>0</v>
      </c>
      <c r="DN42" s="43">
        <v>1557974.0599999998</v>
      </c>
      <c r="DO42" s="4"/>
      <c r="DP42" s="4"/>
      <c r="DQ42" s="4">
        <v>829025.87999999989</v>
      </c>
      <c r="DR42" s="4"/>
      <c r="DS42" s="4"/>
      <c r="DT42" s="4">
        <v>700264.35</v>
      </c>
      <c r="DU42" s="4"/>
      <c r="DV42" s="4"/>
      <c r="DW42" s="4">
        <v>0</v>
      </c>
      <c r="DX42" s="4">
        <v>0</v>
      </c>
      <c r="DY42" s="4">
        <v>882687.57000000007</v>
      </c>
      <c r="DZ42" s="4"/>
      <c r="EA42" s="4"/>
      <c r="EB42" s="4">
        <v>468910.91</v>
      </c>
      <c r="EC42" s="4"/>
      <c r="ED42" s="4"/>
      <c r="EE42" s="4"/>
      <c r="EF42" s="4">
        <v>567770.45000000007</v>
      </c>
      <c r="EG42" s="4"/>
      <c r="EH42" s="4"/>
      <c r="EI42" s="4"/>
      <c r="EJ42" s="4">
        <v>0</v>
      </c>
      <c r="EK42" s="4">
        <v>0</v>
      </c>
      <c r="EL42" s="46">
        <f t="shared" si="8"/>
        <v>24383327.989999998</v>
      </c>
      <c r="EM42" s="3">
        <f t="shared" si="4"/>
        <v>0</v>
      </c>
      <c r="EN42" s="3">
        <f t="shared" si="5"/>
        <v>0</v>
      </c>
      <c r="EO42" s="3">
        <f t="shared" si="9"/>
        <v>6131156</v>
      </c>
      <c r="EP42" s="3">
        <f t="shared" si="10"/>
        <v>0</v>
      </c>
      <c r="EQ42" s="3">
        <f t="shared" si="6"/>
        <v>0</v>
      </c>
      <c r="ER42" s="3">
        <f t="shared" si="11"/>
        <v>0</v>
      </c>
      <c r="ES42" s="46">
        <f t="shared" si="7"/>
        <v>30508123.210000005</v>
      </c>
    </row>
    <row r="43" spans="1:149">
      <c r="A43" s="6">
        <v>40</v>
      </c>
      <c r="B43" s="5" t="s">
        <v>38</v>
      </c>
      <c r="C43" s="48">
        <v>35404658.750000007</v>
      </c>
      <c r="D43" s="4">
        <v>236519</v>
      </c>
      <c r="E43" s="4"/>
      <c r="F43" s="4"/>
      <c r="G43" s="4">
        <v>537235.71</v>
      </c>
      <c r="H43" s="4"/>
      <c r="I43" s="4"/>
      <c r="J43" s="4">
        <v>412879</v>
      </c>
      <c r="K43" s="4"/>
      <c r="L43" s="4"/>
      <c r="M43" s="4"/>
      <c r="N43" s="4"/>
      <c r="O43" s="4">
        <v>212235.87</v>
      </c>
      <c r="P43" s="4"/>
      <c r="Q43" s="4"/>
      <c r="R43" s="4"/>
      <c r="S43" s="4">
        <v>445009</v>
      </c>
      <c r="T43" s="4"/>
      <c r="U43" s="4"/>
      <c r="V43" s="4">
        <v>292521</v>
      </c>
      <c r="W43" s="4"/>
      <c r="X43" s="4"/>
      <c r="Y43" s="4">
        <v>0</v>
      </c>
      <c r="Z43" s="4"/>
      <c r="AA43" s="4">
        <v>794996.33</v>
      </c>
      <c r="AB43" s="4"/>
      <c r="AC43" s="4"/>
      <c r="AD43" s="4">
        <v>1139547.5</v>
      </c>
      <c r="AE43" s="4"/>
      <c r="AF43" s="4"/>
      <c r="AG43" s="4">
        <v>231074</v>
      </c>
      <c r="AH43" s="4"/>
      <c r="AI43" s="4"/>
      <c r="AJ43" s="4">
        <v>0</v>
      </c>
      <c r="AK43" s="4"/>
      <c r="AL43" s="4"/>
      <c r="AM43" s="4">
        <v>578395.44999999995</v>
      </c>
      <c r="AN43" s="4"/>
      <c r="AO43" s="4"/>
      <c r="AP43" s="4">
        <v>1152894.32</v>
      </c>
      <c r="AQ43" s="4"/>
      <c r="AR43" s="4"/>
      <c r="AS43" s="4">
        <v>1053638</v>
      </c>
      <c r="AT43" s="4"/>
      <c r="AU43" s="4"/>
      <c r="AV43" s="4">
        <v>1103000</v>
      </c>
      <c r="AW43" s="4"/>
      <c r="AX43" s="4">
        <v>592863.07000000007</v>
      </c>
      <c r="AY43" s="4"/>
      <c r="AZ43" s="4"/>
      <c r="BA43" s="4">
        <v>627305.84</v>
      </c>
      <c r="BB43" s="4"/>
      <c r="BC43" s="4"/>
      <c r="BD43" s="4">
        <v>161725</v>
      </c>
      <c r="BE43" s="4"/>
      <c r="BF43" s="4"/>
      <c r="BG43" s="4">
        <v>2280050</v>
      </c>
      <c r="BH43" s="4"/>
      <c r="BI43" s="4">
        <v>891232.33000000007</v>
      </c>
      <c r="BJ43" s="4"/>
      <c r="BK43" s="4"/>
      <c r="BL43" s="4">
        <v>1244133</v>
      </c>
      <c r="BM43" s="4"/>
      <c r="BN43" s="4"/>
      <c r="BO43" s="4">
        <v>450217</v>
      </c>
      <c r="BP43" s="4"/>
      <c r="BQ43" s="4"/>
      <c r="BR43" s="4">
        <v>2732500</v>
      </c>
      <c r="BS43" s="4">
        <v>0</v>
      </c>
      <c r="BT43" s="4">
        <v>348694</v>
      </c>
      <c r="BU43" s="4"/>
      <c r="BV43" s="4"/>
      <c r="BW43" s="4">
        <v>288709</v>
      </c>
      <c r="BX43" s="4"/>
      <c r="BY43" s="4"/>
      <c r="BZ43" s="4">
        <v>220459.75</v>
      </c>
      <c r="CA43" s="4"/>
      <c r="CB43" s="4"/>
      <c r="CC43" s="4">
        <v>0</v>
      </c>
      <c r="CD43" s="4">
        <v>0</v>
      </c>
      <c r="CE43" s="4"/>
      <c r="CF43" s="4">
        <v>524982.53</v>
      </c>
      <c r="CG43" s="4"/>
      <c r="CH43" s="4"/>
      <c r="CI43" s="4">
        <v>419484.11</v>
      </c>
      <c r="CJ43" s="4"/>
      <c r="CK43" s="4"/>
      <c r="CL43" s="4">
        <v>116141</v>
      </c>
      <c r="CM43" s="4"/>
      <c r="CN43" s="4"/>
      <c r="CO43" s="4"/>
      <c r="CP43" s="4"/>
      <c r="CQ43" s="4">
        <v>799233</v>
      </c>
      <c r="CR43" s="4"/>
      <c r="CS43" s="4"/>
      <c r="CT43" s="4"/>
      <c r="CU43" s="4">
        <v>1079255</v>
      </c>
      <c r="CV43" s="4"/>
      <c r="CW43" s="4"/>
      <c r="CX43" s="4">
        <v>138830</v>
      </c>
      <c r="CY43" s="4"/>
      <c r="CZ43" s="4"/>
      <c r="DA43" s="4">
        <v>0</v>
      </c>
      <c r="DB43" s="4"/>
      <c r="DC43" s="4">
        <v>984255.45000000007</v>
      </c>
      <c r="DD43" s="4"/>
      <c r="DE43" s="4"/>
      <c r="DF43" s="4">
        <v>891535.27</v>
      </c>
      <c r="DG43" s="4"/>
      <c r="DH43" s="4"/>
      <c r="DI43" s="4">
        <v>587446</v>
      </c>
      <c r="DJ43" s="4"/>
      <c r="DK43" s="4"/>
      <c r="DL43" s="4">
        <v>0</v>
      </c>
      <c r="DM43" s="4">
        <v>0</v>
      </c>
      <c r="DN43" s="43">
        <v>947170.1</v>
      </c>
      <c r="DO43" s="4"/>
      <c r="DP43" s="4"/>
      <c r="DQ43" s="4">
        <v>525226.61</v>
      </c>
      <c r="DR43" s="4"/>
      <c r="DS43" s="4"/>
      <c r="DT43" s="4">
        <v>245804</v>
      </c>
      <c r="DU43" s="4"/>
      <c r="DV43" s="4"/>
      <c r="DW43" s="4">
        <v>200000</v>
      </c>
      <c r="DX43" s="4"/>
      <c r="DY43" s="4">
        <v>1254311.3799999999</v>
      </c>
      <c r="DZ43" s="4"/>
      <c r="EA43" s="4"/>
      <c r="EB43" s="4">
        <v>1411247.17</v>
      </c>
      <c r="EC43" s="4"/>
      <c r="ED43" s="4"/>
      <c r="EE43" s="4"/>
      <c r="EF43" s="4">
        <v>410944</v>
      </c>
      <c r="EG43" s="4"/>
      <c r="EH43" s="4"/>
      <c r="EI43" s="4"/>
      <c r="EJ43" s="4">
        <v>0</v>
      </c>
      <c r="EK43" s="4">
        <v>0</v>
      </c>
      <c r="EL43" s="46">
        <f t="shared" si="8"/>
        <v>22248149.789999999</v>
      </c>
      <c r="EM43" s="3">
        <f t="shared" si="4"/>
        <v>0</v>
      </c>
      <c r="EN43" s="3">
        <f t="shared" si="5"/>
        <v>0</v>
      </c>
      <c r="EO43" s="3">
        <f t="shared" si="9"/>
        <v>6315550</v>
      </c>
      <c r="EP43" s="3">
        <f t="shared" si="10"/>
        <v>0</v>
      </c>
      <c r="EQ43" s="3">
        <f t="shared" si="6"/>
        <v>0</v>
      </c>
      <c r="ER43" s="3">
        <f t="shared" si="11"/>
        <v>0</v>
      </c>
      <c r="ES43" s="46">
        <f t="shared" si="7"/>
        <v>19472058.960000008</v>
      </c>
    </row>
    <row r="44" spans="1:149">
      <c r="A44" s="6">
        <v>41</v>
      </c>
      <c r="B44" s="5" t="s">
        <v>37</v>
      </c>
      <c r="C44" s="48">
        <v>24381515.5</v>
      </c>
      <c r="D44" s="4">
        <v>245730.23</v>
      </c>
      <c r="E44" s="4"/>
      <c r="F44" s="4"/>
      <c r="G44" s="4">
        <v>328363.03999999998</v>
      </c>
      <c r="H44" s="4"/>
      <c r="I44" s="4"/>
      <c r="J44" s="4">
        <v>346145.67</v>
      </c>
      <c r="K44" s="4"/>
      <c r="L44" s="4"/>
      <c r="M44" s="4"/>
      <c r="N44" s="4"/>
      <c r="O44" s="4">
        <v>413205.61</v>
      </c>
      <c r="P44" s="4"/>
      <c r="Q44" s="4"/>
      <c r="R44" s="4"/>
      <c r="S44" s="4">
        <v>340445.44</v>
      </c>
      <c r="T44" s="4"/>
      <c r="U44" s="4"/>
      <c r="V44" s="4">
        <v>321321.75</v>
      </c>
      <c r="W44" s="4"/>
      <c r="X44" s="4"/>
      <c r="Y44" s="4">
        <v>0</v>
      </c>
      <c r="Z44" s="4"/>
      <c r="AA44" s="4">
        <v>536610.86</v>
      </c>
      <c r="AB44" s="4"/>
      <c r="AC44" s="4"/>
      <c r="AD44" s="4">
        <v>520230.43</v>
      </c>
      <c r="AE44" s="4"/>
      <c r="AF44" s="4"/>
      <c r="AG44" s="4">
        <v>297229.2</v>
      </c>
      <c r="AH44" s="4"/>
      <c r="AI44" s="4"/>
      <c r="AJ44" s="4">
        <v>410000</v>
      </c>
      <c r="AK44" s="4"/>
      <c r="AL44" s="4"/>
      <c r="AM44" s="4">
        <v>633372.24</v>
      </c>
      <c r="AN44" s="4"/>
      <c r="AO44" s="4"/>
      <c r="AP44" s="4">
        <v>615643.79</v>
      </c>
      <c r="AQ44" s="4"/>
      <c r="AR44" s="4"/>
      <c r="AS44" s="4">
        <v>899639.46</v>
      </c>
      <c r="AT44" s="4"/>
      <c r="AU44" s="4"/>
      <c r="AV44" s="4">
        <v>3405000</v>
      </c>
      <c r="AW44" s="4"/>
      <c r="AX44" s="4">
        <v>552403.03</v>
      </c>
      <c r="AY44" s="4"/>
      <c r="AZ44" s="4"/>
      <c r="BA44" s="4">
        <v>569928.26</v>
      </c>
      <c r="BB44" s="4"/>
      <c r="BC44" s="4"/>
      <c r="BD44" s="4">
        <v>439466.43000000011</v>
      </c>
      <c r="BE44" s="4"/>
      <c r="BF44" s="4"/>
      <c r="BG44" s="4">
        <v>1110000</v>
      </c>
      <c r="BH44" s="4"/>
      <c r="BI44" s="4">
        <v>760230.08999999985</v>
      </c>
      <c r="BJ44" s="4"/>
      <c r="BK44" s="4"/>
      <c r="BL44" s="4">
        <v>608823.3899999999</v>
      </c>
      <c r="BM44" s="4"/>
      <c r="BN44" s="4"/>
      <c r="BO44" s="4">
        <v>1163099.77</v>
      </c>
      <c r="BP44" s="4"/>
      <c r="BQ44" s="4"/>
      <c r="BR44" s="4">
        <v>3075000</v>
      </c>
      <c r="BS44" s="4">
        <v>0</v>
      </c>
      <c r="BT44" s="4">
        <v>301155.16000000003</v>
      </c>
      <c r="BU44" s="4"/>
      <c r="BV44" s="4"/>
      <c r="BW44" s="4">
        <v>263574.53999999992</v>
      </c>
      <c r="BX44" s="4"/>
      <c r="BY44" s="4"/>
      <c r="BZ44" s="4">
        <v>223711.61</v>
      </c>
      <c r="CA44" s="4"/>
      <c r="CB44" s="4"/>
      <c r="CC44" s="4">
        <v>0</v>
      </c>
      <c r="CD44" s="4">
        <v>0</v>
      </c>
      <c r="CE44" s="4"/>
      <c r="CF44" s="4">
        <v>272724.93000000005</v>
      </c>
      <c r="CG44" s="4"/>
      <c r="CH44" s="4"/>
      <c r="CI44" s="4">
        <v>240150.47999999995</v>
      </c>
      <c r="CJ44" s="4"/>
      <c r="CK44" s="4"/>
      <c r="CL44" s="4">
        <v>371839.65000000014</v>
      </c>
      <c r="CM44" s="4"/>
      <c r="CN44" s="4"/>
      <c r="CO44" s="4"/>
      <c r="CP44" s="4"/>
      <c r="CQ44" s="4">
        <v>425791.83000000013</v>
      </c>
      <c r="CR44" s="4"/>
      <c r="CS44" s="4"/>
      <c r="CT44" s="4"/>
      <c r="CU44" s="4">
        <v>334360.49999999994</v>
      </c>
      <c r="CV44" s="4"/>
      <c r="CW44" s="4"/>
      <c r="CX44" s="4">
        <v>294655.73</v>
      </c>
      <c r="CY44" s="4"/>
      <c r="CZ44" s="4"/>
      <c r="DA44" s="4">
        <v>0</v>
      </c>
      <c r="DB44" s="4"/>
      <c r="DC44" s="4">
        <v>535524.59</v>
      </c>
      <c r="DD44" s="4"/>
      <c r="DE44" s="4"/>
      <c r="DF44" s="4">
        <v>468392.49</v>
      </c>
      <c r="DG44" s="4"/>
      <c r="DH44" s="4"/>
      <c r="DI44" s="4">
        <v>648393.82000000007</v>
      </c>
      <c r="DJ44" s="4"/>
      <c r="DK44" s="4"/>
      <c r="DL44" s="4">
        <v>1170000</v>
      </c>
      <c r="DM44" s="4">
        <v>0</v>
      </c>
      <c r="DN44" s="43">
        <v>846855.59999999986</v>
      </c>
      <c r="DO44" s="4"/>
      <c r="DP44" s="4"/>
      <c r="DQ44" s="4">
        <v>682482.33999999962</v>
      </c>
      <c r="DR44" s="4"/>
      <c r="DS44" s="4"/>
      <c r="DT44" s="4">
        <v>502176.04</v>
      </c>
      <c r="DU44" s="4"/>
      <c r="DV44" s="4"/>
      <c r="DW44" s="4">
        <v>0</v>
      </c>
      <c r="DX44" s="4">
        <v>0</v>
      </c>
      <c r="DY44" s="4">
        <v>520164.56000000006</v>
      </c>
      <c r="DZ44" s="4"/>
      <c r="EA44" s="4"/>
      <c r="EB44" s="4">
        <v>433047.83</v>
      </c>
      <c r="EC44" s="4"/>
      <c r="ED44" s="4"/>
      <c r="EE44" s="4"/>
      <c r="EF44" s="4">
        <v>660742.42999999993</v>
      </c>
      <c r="EG44" s="4"/>
      <c r="EH44" s="4"/>
      <c r="EI44" s="4"/>
      <c r="EJ44" s="4">
        <v>0</v>
      </c>
      <c r="EK44" s="4">
        <v>0</v>
      </c>
      <c r="EL44" s="46">
        <f t="shared" si="8"/>
        <v>17617632.819999997</v>
      </c>
      <c r="EM44" s="3">
        <f t="shared" si="4"/>
        <v>0</v>
      </c>
      <c r="EN44" s="3">
        <f t="shared" si="5"/>
        <v>0</v>
      </c>
      <c r="EO44" s="3">
        <f t="shared" si="9"/>
        <v>9170000</v>
      </c>
      <c r="EP44" s="3">
        <f t="shared" si="10"/>
        <v>0</v>
      </c>
      <c r="EQ44" s="3">
        <f t="shared" si="6"/>
        <v>0</v>
      </c>
      <c r="ER44" s="3">
        <f t="shared" si="11"/>
        <v>0</v>
      </c>
      <c r="ES44" s="46">
        <f t="shared" si="7"/>
        <v>15933882.680000003</v>
      </c>
    </row>
    <row r="45" spans="1:149">
      <c r="A45" s="6">
        <v>42</v>
      </c>
      <c r="B45" s="5" t="s">
        <v>36</v>
      </c>
      <c r="C45" s="47">
        <v>23446121.220000003</v>
      </c>
      <c r="D45" s="4">
        <v>161384.53</v>
      </c>
      <c r="E45" s="4"/>
      <c r="F45" s="4"/>
      <c r="G45" s="4">
        <v>430281.48</v>
      </c>
      <c r="H45" s="4"/>
      <c r="I45" s="4"/>
      <c r="J45" s="4">
        <v>359629</v>
      </c>
      <c r="K45" s="4"/>
      <c r="L45" s="4"/>
      <c r="M45" s="4"/>
      <c r="N45" s="4"/>
      <c r="O45" s="4">
        <v>293633.03999999998</v>
      </c>
      <c r="P45" s="4"/>
      <c r="Q45" s="4"/>
      <c r="R45" s="4"/>
      <c r="S45" s="4">
        <v>784047.51</v>
      </c>
      <c r="T45" s="4"/>
      <c r="U45" s="4"/>
      <c r="V45" s="4">
        <v>383200.12</v>
      </c>
      <c r="W45" s="4"/>
      <c r="X45" s="4"/>
      <c r="Y45" s="4">
        <v>0</v>
      </c>
      <c r="Z45" s="4"/>
      <c r="AA45" s="4">
        <v>228802.54</v>
      </c>
      <c r="AB45" s="4"/>
      <c r="AC45" s="4"/>
      <c r="AD45" s="4">
        <v>242943.92</v>
      </c>
      <c r="AE45" s="4"/>
      <c r="AF45" s="4"/>
      <c r="AG45" s="4">
        <v>532965.91</v>
      </c>
      <c r="AH45" s="4"/>
      <c r="AI45" s="4"/>
      <c r="AJ45" s="4">
        <v>0</v>
      </c>
      <c r="AK45" s="4"/>
      <c r="AL45" s="4"/>
      <c r="AM45" s="4">
        <v>610434.49</v>
      </c>
      <c r="AN45" s="4"/>
      <c r="AO45" s="4"/>
      <c r="AP45" s="4">
        <v>831287.97</v>
      </c>
      <c r="AQ45" s="4"/>
      <c r="AR45" s="4"/>
      <c r="AS45" s="4">
        <v>626329.65</v>
      </c>
      <c r="AT45" s="4"/>
      <c r="AU45" s="4"/>
      <c r="AV45" s="4">
        <v>3620000</v>
      </c>
      <c r="AW45" s="4"/>
      <c r="AX45" s="4">
        <v>560606.73999999987</v>
      </c>
      <c r="AY45" s="4"/>
      <c r="AZ45" s="4"/>
      <c r="BA45" s="4">
        <v>658397.15</v>
      </c>
      <c r="BB45" s="4"/>
      <c r="BC45" s="4"/>
      <c r="BD45" s="4">
        <v>400873.08</v>
      </c>
      <c r="BE45" s="4"/>
      <c r="BF45" s="4"/>
      <c r="BG45" s="4">
        <v>0</v>
      </c>
      <c r="BH45" s="4"/>
      <c r="BI45" s="4">
        <v>518431.70999999996</v>
      </c>
      <c r="BJ45" s="4"/>
      <c r="BK45" s="4"/>
      <c r="BL45" s="4">
        <v>751200.83000000007</v>
      </c>
      <c r="BM45" s="4"/>
      <c r="BN45" s="4"/>
      <c r="BO45" s="4">
        <v>699222.14</v>
      </c>
      <c r="BP45" s="4"/>
      <c r="BQ45" s="4"/>
      <c r="BR45" s="4">
        <v>4380000</v>
      </c>
      <c r="BS45" s="4">
        <v>0</v>
      </c>
      <c r="BT45" s="4">
        <v>419116.33999999991</v>
      </c>
      <c r="BU45" s="4"/>
      <c r="BV45" s="4"/>
      <c r="BW45" s="4">
        <v>417831.26</v>
      </c>
      <c r="BX45" s="4"/>
      <c r="BY45" s="4"/>
      <c r="BZ45" s="4">
        <v>271620.34999999998</v>
      </c>
      <c r="CA45" s="4"/>
      <c r="CB45" s="4"/>
      <c r="CC45" s="4">
        <v>0</v>
      </c>
      <c r="CD45" s="4">
        <v>0</v>
      </c>
      <c r="CE45" s="4"/>
      <c r="CF45" s="4">
        <v>389367.44000000006</v>
      </c>
      <c r="CG45" s="4"/>
      <c r="CH45" s="4"/>
      <c r="CI45" s="4">
        <v>696245.6399999999</v>
      </c>
      <c r="CJ45" s="4"/>
      <c r="CK45" s="4"/>
      <c r="CL45" s="4">
        <v>265761.78999999998</v>
      </c>
      <c r="CM45" s="4"/>
      <c r="CN45" s="4"/>
      <c r="CO45" s="4"/>
      <c r="CP45" s="4"/>
      <c r="CQ45" s="4">
        <v>388021.02</v>
      </c>
      <c r="CR45" s="4"/>
      <c r="CS45" s="4"/>
      <c r="CT45" s="4"/>
      <c r="CU45" s="4">
        <v>477800.6</v>
      </c>
      <c r="CV45" s="4"/>
      <c r="CW45" s="4"/>
      <c r="CX45" s="4">
        <v>716050.98999999987</v>
      </c>
      <c r="CY45" s="4"/>
      <c r="CZ45" s="4"/>
      <c r="DA45" s="4">
        <v>900000</v>
      </c>
      <c r="DB45" s="4"/>
      <c r="DC45" s="4">
        <v>689753.74000000011</v>
      </c>
      <c r="DD45" s="4"/>
      <c r="DE45" s="4"/>
      <c r="DF45" s="4">
        <v>740150.59000000008</v>
      </c>
      <c r="DG45" s="4"/>
      <c r="DH45" s="4"/>
      <c r="DI45" s="4">
        <v>671989.05</v>
      </c>
      <c r="DJ45" s="4"/>
      <c r="DK45" s="4"/>
      <c r="DL45" s="4">
        <v>0</v>
      </c>
      <c r="DM45" s="4">
        <v>0</v>
      </c>
      <c r="DN45" s="43">
        <v>781430.7999999997</v>
      </c>
      <c r="DO45" s="4"/>
      <c r="DP45" s="4"/>
      <c r="DQ45" s="4">
        <v>571979.67000000016</v>
      </c>
      <c r="DR45" s="4"/>
      <c r="DS45" s="4"/>
      <c r="DT45" s="4">
        <v>175948.9</v>
      </c>
      <c r="DU45" s="4"/>
      <c r="DV45" s="4"/>
      <c r="DW45" s="4">
        <v>0</v>
      </c>
      <c r="DX45" s="4">
        <v>0</v>
      </c>
      <c r="DY45" s="4">
        <v>877435.33999999985</v>
      </c>
      <c r="DZ45" s="4"/>
      <c r="EA45" s="4"/>
      <c r="EB45" s="4">
        <v>866231.57000000007</v>
      </c>
      <c r="EC45" s="4"/>
      <c r="ED45" s="4"/>
      <c r="EE45" s="4"/>
      <c r="EF45" s="4">
        <v>516415.18999999994</v>
      </c>
      <c r="EG45" s="4"/>
      <c r="EH45" s="4"/>
      <c r="EI45" s="4"/>
      <c r="EJ45" s="4">
        <v>0</v>
      </c>
      <c r="EK45" s="4">
        <v>0</v>
      </c>
      <c r="EL45" s="46">
        <f t="shared" si="8"/>
        <v>19006822.09</v>
      </c>
      <c r="EM45" s="3">
        <f t="shared" si="4"/>
        <v>0</v>
      </c>
      <c r="EN45" s="3">
        <f t="shared" si="5"/>
        <v>0</v>
      </c>
      <c r="EO45" s="3">
        <f t="shared" si="9"/>
        <v>8900000</v>
      </c>
      <c r="EP45" s="3">
        <f t="shared" si="10"/>
        <v>0</v>
      </c>
      <c r="EQ45" s="3">
        <f t="shared" si="6"/>
        <v>0</v>
      </c>
      <c r="ER45" s="3">
        <f t="shared" si="11"/>
        <v>0</v>
      </c>
      <c r="ES45" s="46">
        <f t="shared" si="7"/>
        <v>13339299.130000003</v>
      </c>
    </row>
    <row r="46" spans="1:149">
      <c r="A46" s="6">
        <v>43</v>
      </c>
      <c r="B46" s="5" t="s">
        <v>35</v>
      </c>
      <c r="C46" s="47">
        <v>19406411.619999997</v>
      </c>
      <c r="D46" s="4">
        <v>177870.31</v>
      </c>
      <c r="E46" s="4"/>
      <c r="F46" s="4"/>
      <c r="G46" s="4">
        <v>218301.27</v>
      </c>
      <c r="H46" s="4"/>
      <c r="I46" s="4"/>
      <c r="J46" s="4">
        <v>273431.40000000002</v>
      </c>
      <c r="K46" s="4"/>
      <c r="L46" s="4"/>
      <c r="M46" s="4"/>
      <c r="N46" s="4"/>
      <c r="O46" s="4">
        <v>254492.1</v>
      </c>
      <c r="P46" s="4"/>
      <c r="Q46" s="4"/>
      <c r="R46" s="4"/>
      <c r="S46" s="4">
        <v>195532.9</v>
      </c>
      <c r="T46" s="4"/>
      <c r="U46" s="4"/>
      <c r="V46" s="4">
        <v>167110.29999999999</v>
      </c>
      <c r="W46" s="4"/>
      <c r="X46" s="4"/>
      <c r="Y46" s="4">
        <v>0</v>
      </c>
      <c r="Z46" s="4"/>
      <c r="AA46" s="4">
        <v>347548.43</v>
      </c>
      <c r="AB46" s="4"/>
      <c r="AC46" s="4"/>
      <c r="AD46" s="4">
        <v>340455.19</v>
      </c>
      <c r="AE46" s="4"/>
      <c r="AF46" s="4"/>
      <c r="AG46" s="4">
        <v>471135</v>
      </c>
      <c r="AH46" s="4"/>
      <c r="AI46" s="4"/>
      <c r="AJ46" s="4">
        <v>0</v>
      </c>
      <c r="AK46" s="4"/>
      <c r="AL46" s="4"/>
      <c r="AM46" s="4">
        <v>393785.68</v>
      </c>
      <c r="AN46" s="4"/>
      <c r="AO46" s="4"/>
      <c r="AP46" s="4">
        <v>418162.88</v>
      </c>
      <c r="AQ46" s="4"/>
      <c r="AR46" s="4"/>
      <c r="AS46" s="4">
        <v>362922.07</v>
      </c>
      <c r="AT46" s="4"/>
      <c r="AU46" s="4"/>
      <c r="AV46" s="4">
        <v>589900</v>
      </c>
      <c r="AW46" s="4"/>
      <c r="AX46" s="4">
        <v>383245.07</v>
      </c>
      <c r="AY46" s="4"/>
      <c r="AZ46" s="4"/>
      <c r="BA46" s="4">
        <v>203811.07</v>
      </c>
      <c r="BB46" s="4"/>
      <c r="BC46" s="4"/>
      <c r="BD46" s="4">
        <v>545547.94999999995</v>
      </c>
      <c r="BE46" s="4"/>
      <c r="BF46" s="4"/>
      <c r="BG46" s="4">
        <v>0</v>
      </c>
      <c r="BH46" s="4"/>
      <c r="BI46" s="4">
        <v>763170.78000000014</v>
      </c>
      <c r="BJ46" s="4"/>
      <c r="BK46" s="4"/>
      <c r="BL46" s="4">
        <v>496905.35</v>
      </c>
      <c r="BM46" s="4"/>
      <c r="BN46" s="4"/>
      <c r="BO46" s="4">
        <v>593546.42000000004</v>
      </c>
      <c r="BP46" s="4"/>
      <c r="BQ46" s="4"/>
      <c r="BR46" s="4">
        <v>4990770</v>
      </c>
      <c r="BS46" s="4">
        <v>0</v>
      </c>
      <c r="BT46" s="4">
        <v>116450.96</v>
      </c>
      <c r="BU46" s="4"/>
      <c r="BV46" s="4"/>
      <c r="BW46" s="4">
        <v>149816.03</v>
      </c>
      <c r="BX46" s="4"/>
      <c r="BY46" s="4"/>
      <c r="BZ46" s="4">
        <v>279135.71000000002</v>
      </c>
      <c r="CA46" s="4"/>
      <c r="CB46" s="4"/>
      <c r="CC46" s="4">
        <v>0</v>
      </c>
      <c r="CD46" s="4">
        <v>0</v>
      </c>
      <c r="CE46" s="4"/>
      <c r="CF46" s="4">
        <v>193728.94</v>
      </c>
      <c r="CG46" s="4"/>
      <c r="CH46" s="4"/>
      <c r="CI46" s="4">
        <v>200005.36</v>
      </c>
      <c r="CJ46" s="4"/>
      <c r="CK46" s="4"/>
      <c r="CL46" s="4">
        <v>141627.21</v>
      </c>
      <c r="CM46" s="4"/>
      <c r="CN46" s="4"/>
      <c r="CO46" s="4"/>
      <c r="CP46" s="4"/>
      <c r="CQ46" s="4">
        <v>286214.13999999996</v>
      </c>
      <c r="CR46" s="4"/>
      <c r="CS46" s="4"/>
      <c r="CT46" s="4"/>
      <c r="CU46" s="4">
        <v>197903.59</v>
      </c>
      <c r="CV46" s="4"/>
      <c r="CW46" s="4"/>
      <c r="CX46" s="4">
        <v>495078.51</v>
      </c>
      <c r="CY46" s="4"/>
      <c r="CZ46" s="4"/>
      <c r="DA46" s="4">
        <v>0</v>
      </c>
      <c r="DB46" s="4"/>
      <c r="DC46" s="4">
        <v>385535.17000000004</v>
      </c>
      <c r="DD46" s="4"/>
      <c r="DE46" s="4"/>
      <c r="DF46" s="4">
        <v>163836.48999999996</v>
      </c>
      <c r="DG46" s="4"/>
      <c r="DH46" s="4"/>
      <c r="DI46" s="4">
        <v>299618.75</v>
      </c>
      <c r="DJ46" s="4"/>
      <c r="DK46" s="4"/>
      <c r="DL46" s="4">
        <v>1216720</v>
      </c>
      <c r="DM46" s="4">
        <v>0</v>
      </c>
      <c r="DN46" s="43">
        <v>580598.90999999992</v>
      </c>
      <c r="DO46" s="4"/>
      <c r="DP46" s="4"/>
      <c r="DQ46" s="4">
        <v>304681.90000000008</v>
      </c>
      <c r="DR46" s="4"/>
      <c r="DS46" s="4"/>
      <c r="DT46" s="4">
        <v>450327.0300000002</v>
      </c>
      <c r="DU46" s="4"/>
      <c r="DV46" s="4"/>
      <c r="DW46" s="4">
        <v>190200</v>
      </c>
      <c r="DX46" s="4">
        <v>0</v>
      </c>
      <c r="DY46" s="4">
        <v>252723.58000000005</v>
      </c>
      <c r="DZ46" s="4"/>
      <c r="EA46" s="4"/>
      <c r="EB46" s="4">
        <v>132055.63999999998</v>
      </c>
      <c r="EC46" s="4"/>
      <c r="ED46" s="4"/>
      <c r="EE46" s="4"/>
      <c r="EF46" s="4">
        <v>418832.72999999992</v>
      </c>
      <c r="EG46" s="4"/>
      <c r="EH46" s="4"/>
      <c r="EI46" s="4"/>
      <c r="EJ46" s="4">
        <v>0</v>
      </c>
      <c r="EK46" s="4">
        <v>0</v>
      </c>
      <c r="EL46" s="46">
        <f t="shared" si="8"/>
        <v>11655144.820000002</v>
      </c>
      <c r="EM46" s="3">
        <f t="shared" si="4"/>
        <v>0</v>
      </c>
      <c r="EN46" s="3">
        <f t="shared" si="5"/>
        <v>0</v>
      </c>
      <c r="EO46" s="3">
        <f t="shared" si="9"/>
        <v>6987590</v>
      </c>
      <c r="EP46" s="3">
        <f t="shared" si="10"/>
        <v>0</v>
      </c>
      <c r="EQ46" s="3">
        <f t="shared" si="6"/>
        <v>0</v>
      </c>
      <c r="ER46" s="3">
        <f t="shared" si="11"/>
        <v>0</v>
      </c>
      <c r="ES46" s="46">
        <f t="shared" si="7"/>
        <v>14738856.799999995</v>
      </c>
    </row>
    <row r="47" spans="1:149">
      <c r="A47" s="6">
        <v>44</v>
      </c>
      <c r="B47" s="5" t="s">
        <v>34</v>
      </c>
      <c r="C47" s="47">
        <v>50947394.359999999</v>
      </c>
      <c r="D47" s="4">
        <v>1139406.56</v>
      </c>
      <c r="E47" s="4"/>
      <c r="F47" s="4"/>
      <c r="G47" s="4">
        <v>667226</v>
      </c>
      <c r="H47" s="4"/>
      <c r="I47" s="4"/>
      <c r="J47" s="4">
        <v>916520</v>
      </c>
      <c r="K47" s="4"/>
      <c r="L47" s="4"/>
      <c r="M47" s="4"/>
      <c r="N47" s="4"/>
      <c r="O47" s="4">
        <v>663932</v>
      </c>
      <c r="P47" s="4"/>
      <c r="Q47" s="4"/>
      <c r="R47" s="4"/>
      <c r="S47" s="4">
        <v>1057758.31</v>
      </c>
      <c r="T47" s="4"/>
      <c r="U47" s="4"/>
      <c r="V47" s="4">
        <v>852322.2</v>
      </c>
      <c r="W47" s="4"/>
      <c r="X47" s="4"/>
      <c r="Y47" s="4">
        <v>0</v>
      </c>
      <c r="Z47" s="4"/>
      <c r="AA47" s="4">
        <v>494100.88</v>
      </c>
      <c r="AB47" s="4"/>
      <c r="AC47" s="4"/>
      <c r="AD47" s="4">
        <v>1187043</v>
      </c>
      <c r="AE47" s="4"/>
      <c r="AF47" s="4"/>
      <c r="AG47" s="4">
        <v>670032</v>
      </c>
      <c r="AH47" s="4"/>
      <c r="AI47" s="4"/>
      <c r="AJ47" s="4">
        <v>610000</v>
      </c>
      <c r="AK47" s="4"/>
      <c r="AL47" s="4"/>
      <c r="AM47" s="4">
        <v>2076836.12</v>
      </c>
      <c r="AN47" s="4"/>
      <c r="AO47" s="4"/>
      <c r="AP47" s="4">
        <v>1269590</v>
      </c>
      <c r="AQ47" s="4"/>
      <c r="AR47" s="4"/>
      <c r="AS47" s="4">
        <v>2066946.11</v>
      </c>
      <c r="AT47" s="4"/>
      <c r="AU47" s="4"/>
      <c r="AV47" s="4">
        <v>0</v>
      </c>
      <c r="AW47" s="4"/>
      <c r="AX47" s="4">
        <v>1084362.3999999999</v>
      </c>
      <c r="AY47" s="4"/>
      <c r="AZ47" s="4"/>
      <c r="BA47" s="4">
        <v>862084.5</v>
      </c>
      <c r="BB47" s="4"/>
      <c r="BC47" s="4"/>
      <c r="BD47" s="4">
        <v>1917062.5</v>
      </c>
      <c r="BE47" s="4"/>
      <c r="BF47" s="4"/>
      <c r="BG47" s="4">
        <v>2135000</v>
      </c>
      <c r="BH47" s="4"/>
      <c r="BI47" s="4">
        <v>906005</v>
      </c>
      <c r="BJ47" s="4"/>
      <c r="BK47" s="4"/>
      <c r="BL47" s="4">
        <v>1965085</v>
      </c>
      <c r="BM47" s="4"/>
      <c r="BN47" s="4"/>
      <c r="BO47" s="4">
        <v>2223243.81</v>
      </c>
      <c r="BP47" s="4"/>
      <c r="BQ47" s="4"/>
      <c r="BR47" s="4">
        <v>6313500</v>
      </c>
      <c r="BS47" s="4">
        <v>0</v>
      </c>
      <c r="BT47" s="4">
        <v>643006</v>
      </c>
      <c r="BU47" s="4"/>
      <c r="BV47" s="4"/>
      <c r="BW47" s="4">
        <v>634246</v>
      </c>
      <c r="BX47" s="4"/>
      <c r="BY47" s="4"/>
      <c r="BZ47" s="4">
        <v>368291.56999999995</v>
      </c>
      <c r="CA47" s="4"/>
      <c r="CB47" s="4"/>
      <c r="CC47" s="4">
        <v>0</v>
      </c>
      <c r="CD47" s="4">
        <v>0</v>
      </c>
      <c r="CE47" s="4"/>
      <c r="CF47" s="4">
        <v>1149591.95</v>
      </c>
      <c r="CG47" s="4"/>
      <c r="CH47" s="4"/>
      <c r="CI47" s="4">
        <v>1273071</v>
      </c>
      <c r="CJ47" s="4"/>
      <c r="CK47" s="4"/>
      <c r="CL47" s="4">
        <v>899856.6</v>
      </c>
      <c r="CM47" s="4"/>
      <c r="CN47" s="4"/>
      <c r="CO47" s="4"/>
      <c r="CP47" s="4"/>
      <c r="CQ47" s="4">
        <v>757731.45</v>
      </c>
      <c r="CR47" s="4"/>
      <c r="CS47" s="4"/>
      <c r="CT47" s="4"/>
      <c r="CU47" s="4">
        <v>757444.15</v>
      </c>
      <c r="CV47" s="4"/>
      <c r="CW47" s="4"/>
      <c r="CX47" s="4">
        <v>725989.27</v>
      </c>
      <c r="CY47" s="4"/>
      <c r="CZ47" s="4"/>
      <c r="DA47" s="4">
        <v>0</v>
      </c>
      <c r="DB47" s="4"/>
      <c r="DC47" s="4">
        <v>1045437.72</v>
      </c>
      <c r="DD47" s="4"/>
      <c r="DE47" s="4"/>
      <c r="DF47" s="4">
        <v>555958</v>
      </c>
      <c r="DG47" s="4"/>
      <c r="DH47" s="4"/>
      <c r="DI47" s="4">
        <v>1310585.6399999999</v>
      </c>
      <c r="DJ47" s="4"/>
      <c r="DK47" s="4"/>
      <c r="DL47" s="4">
        <v>0</v>
      </c>
      <c r="DM47" s="4">
        <v>0</v>
      </c>
      <c r="DN47" s="43">
        <v>1054507</v>
      </c>
      <c r="DO47" s="4"/>
      <c r="DP47" s="4"/>
      <c r="DQ47" s="4">
        <v>750051.58</v>
      </c>
      <c r="DR47" s="4"/>
      <c r="DS47" s="4"/>
      <c r="DT47" s="4">
        <v>1254831.3999999999</v>
      </c>
      <c r="DU47" s="4"/>
      <c r="DV47" s="4"/>
      <c r="DW47" s="4">
        <v>400000</v>
      </c>
      <c r="DX47" s="4">
        <v>0</v>
      </c>
      <c r="DY47" s="4">
        <v>1231231.73</v>
      </c>
      <c r="DZ47" s="4"/>
      <c r="EA47" s="4"/>
      <c r="EB47" s="4">
        <v>2065316.84</v>
      </c>
      <c r="EC47" s="4"/>
      <c r="ED47" s="4"/>
      <c r="EE47" s="4"/>
      <c r="EF47" s="4">
        <v>1744739</v>
      </c>
      <c r="EG47" s="4"/>
      <c r="EH47" s="4"/>
      <c r="EI47" s="4"/>
      <c r="EJ47" s="4">
        <v>0</v>
      </c>
      <c r="EK47" s="4">
        <v>200000</v>
      </c>
      <c r="EL47" s="46">
        <f t="shared" si="8"/>
        <v>40241443.289999992</v>
      </c>
      <c r="EM47" s="3">
        <f t="shared" si="4"/>
        <v>0</v>
      </c>
      <c r="EN47" s="3">
        <f t="shared" si="5"/>
        <v>0</v>
      </c>
      <c r="EO47" s="3">
        <f t="shared" si="9"/>
        <v>9458500</v>
      </c>
      <c r="EP47" s="3">
        <f t="shared" si="10"/>
        <v>200000</v>
      </c>
      <c r="EQ47" s="3">
        <f t="shared" si="6"/>
        <v>0</v>
      </c>
      <c r="ER47" s="3">
        <f t="shared" si="11"/>
        <v>0</v>
      </c>
      <c r="ES47" s="46">
        <f t="shared" si="7"/>
        <v>19964451.070000008</v>
      </c>
    </row>
    <row r="48" spans="1:149">
      <c r="A48" s="6">
        <v>45</v>
      </c>
      <c r="B48" s="5" t="s">
        <v>33</v>
      </c>
      <c r="C48" s="47">
        <v>30198696.640000004</v>
      </c>
      <c r="D48" s="4">
        <v>606501.18999999994</v>
      </c>
      <c r="E48" s="4"/>
      <c r="F48" s="4"/>
      <c r="G48" s="4">
        <v>502363.64</v>
      </c>
      <c r="H48" s="4"/>
      <c r="I48" s="4"/>
      <c r="J48" s="4">
        <v>247996.4</v>
      </c>
      <c r="K48" s="4"/>
      <c r="L48" s="4"/>
      <c r="M48" s="4"/>
      <c r="N48" s="4"/>
      <c r="O48" s="4">
        <v>159585.99</v>
      </c>
      <c r="P48" s="4"/>
      <c r="Q48" s="4"/>
      <c r="R48" s="4"/>
      <c r="S48" s="4">
        <v>174539.51</v>
      </c>
      <c r="T48" s="4"/>
      <c r="U48" s="4"/>
      <c r="V48" s="4">
        <v>116728.91</v>
      </c>
      <c r="W48" s="4"/>
      <c r="X48" s="4"/>
      <c r="Y48" s="4">
        <v>0</v>
      </c>
      <c r="Z48" s="4"/>
      <c r="AA48" s="4">
        <v>339168.49</v>
      </c>
      <c r="AB48" s="4"/>
      <c r="AC48" s="4"/>
      <c r="AD48" s="4">
        <v>243665.91</v>
      </c>
      <c r="AE48" s="4"/>
      <c r="AF48" s="4"/>
      <c r="AG48" s="4">
        <v>180522.59</v>
      </c>
      <c r="AH48" s="4"/>
      <c r="AI48" s="4"/>
      <c r="AJ48" s="4">
        <v>0</v>
      </c>
      <c r="AK48" s="4"/>
      <c r="AL48" s="4"/>
      <c r="AM48" s="4">
        <v>698986.98</v>
      </c>
      <c r="AN48" s="4"/>
      <c r="AO48" s="4"/>
      <c r="AP48" s="4">
        <v>644743.98</v>
      </c>
      <c r="AQ48" s="4"/>
      <c r="AR48" s="4"/>
      <c r="AS48" s="4">
        <v>721193.06</v>
      </c>
      <c r="AT48" s="4"/>
      <c r="AU48" s="4"/>
      <c r="AV48" s="4">
        <v>2359000</v>
      </c>
      <c r="AW48" s="4"/>
      <c r="AX48" s="4">
        <v>660700.16000000003</v>
      </c>
      <c r="AY48" s="4"/>
      <c r="AZ48" s="4"/>
      <c r="BA48" s="4">
        <v>903092.07999999973</v>
      </c>
      <c r="BB48" s="4"/>
      <c r="BC48" s="4"/>
      <c r="BD48" s="4">
        <v>287511.50000000006</v>
      </c>
      <c r="BE48" s="4"/>
      <c r="BF48" s="4"/>
      <c r="BG48" s="4">
        <v>3180150</v>
      </c>
      <c r="BH48" s="4"/>
      <c r="BI48" s="4">
        <v>792869.11000000034</v>
      </c>
      <c r="BJ48" s="4"/>
      <c r="BK48" s="4"/>
      <c r="BL48" s="4">
        <v>1311206.6200000001</v>
      </c>
      <c r="BM48" s="4"/>
      <c r="BN48" s="4"/>
      <c r="BO48" s="4">
        <v>524696.53</v>
      </c>
      <c r="BP48" s="4"/>
      <c r="BQ48" s="4"/>
      <c r="BR48" s="4">
        <v>3460850</v>
      </c>
      <c r="BS48" s="4">
        <v>0</v>
      </c>
      <c r="BT48" s="4">
        <v>594742.9</v>
      </c>
      <c r="BU48" s="4"/>
      <c r="BV48" s="4"/>
      <c r="BW48" s="4">
        <v>375240.25000000006</v>
      </c>
      <c r="BX48" s="4"/>
      <c r="BY48" s="4"/>
      <c r="BZ48" s="4">
        <v>283636.84000000003</v>
      </c>
      <c r="CA48" s="4"/>
      <c r="CB48" s="4"/>
      <c r="CC48" s="4">
        <v>0</v>
      </c>
      <c r="CD48" s="4">
        <v>0</v>
      </c>
      <c r="CE48" s="4"/>
      <c r="CF48" s="4">
        <v>310324.54999999993</v>
      </c>
      <c r="CG48" s="4"/>
      <c r="CH48" s="4"/>
      <c r="CI48" s="4">
        <v>277933.26</v>
      </c>
      <c r="CJ48" s="4"/>
      <c r="CK48" s="4"/>
      <c r="CL48" s="4">
        <v>85579.299999999988</v>
      </c>
      <c r="CM48" s="4"/>
      <c r="CN48" s="4"/>
      <c r="CO48" s="4"/>
      <c r="CP48" s="4"/>
      <c r="CQ48" s="4">
        <v>415605.05</v>
      </c>
      <c r="CR48" s="4"/>
      <c r="CS48" s="4"/>
      <c r="CT48" s="4"/>
      <c r="CU48" s="4">
        <v>383484.06000000006</v>
      </c>
      <c r="CV48" s="4"/>
      <c r="CW48" s="4"/>
      <c r="CX48" s="4">
        <v>206706.56999999998</v>
      </c>
      <c r="CY48" s="4"/>
      <c r="CZ48" s="4"/>
      <c r="DA48" s="4">
        <v>0</v>
      </c>
      <c r="DB48" s="4"/>
      <c r="DC48" s="4">
        <v>763708.61999999988</v>
      </c>
      <c r="DD48" s="4"/>
      <c r="DE48" s="4"/>
      <c r="DF48" s="4">
        <v>948010.95000000007</v>
      </c>
      <c r="DG48" s="4"/>
      <c r="DH48" s="4"/>
      <c r="DI48" s="4">
        <v>185621.7</v>
      </c>
      <c r="DJ48" s="4"/>
      <c r="DK48" s="4"/>
      <c r="DL48" s="4">
        <v>100000</v>
      </c>
      <c r="DM48" s="4">
        <v>0</v>
      </c>
      <c r="DN48" s="43">
        <v>1283849.2599999995</v>
      </c>
      <c r="DO48" s="4"/>
      <c r="DP48" s="4"/>
      <c r="DQ48" s="4">
        <v>1435882.4600000004</v>
      </c>
      <c r="DR48" s="4"/>
      <c r="DS48" s="4"/>
      <c r="DT48" s="4">
        <v>476135.36</v>
      </c>
      <c r="DU48" s="4"/>
      <c r="DV48" s="4"/>
      <c r="DW48" s="4">
        <v>0</v>
      </c>
      <c r="DX48" s="4">
        <v>0</v>
      </c>
      <c r="DY48" s="4">
        <v>669936.96000000031</v>
      </c>
      <c r="DZ48" s="4"/>
      <c r="EA48" s="4"/>
      <c r="EB48" s="4">
        <v>984629.34000000008</v>
      </c>
      <c r="EC48" s="4"/>
      <c r="ED48" s="4"/>
      <c r="EE48" s="4"/>
      <c r="EF48" s="4">
        <v>295611.27000000008</v>
      </c>
      <c r="EG48" s="4"/>
      <c r="EH48" s="4"/>
      <c r="EI48" s="4"/>
      <c r="EJ48" s="4">
        <v>0</v>
      </c>
      <c r="EK48" s="4">
        <v>0</v>
      </c>
      <c r="EL48" s="46">
        <f t="shared" si="8"/>
        <v>19092711.350000001</v>
      </c>
      <c r="EM48" s="3">
        <f t="shared" si="4"/>
        <v>0</v>
      </c>
      <c r="EN48" s="3">
        <f t="shared" si="5"/>
        <v>0</v>
      </c>
      <c r="EO48" s="3">
        <f t="shared" si="9"/>
        <v>9100000</v>
      </c>
      <c r="EP48" s="3">
        <f t="shared" si="10"/>
        <v>0</v>
      </c>
      <c r="EQ48" s="3">
        <f t="shared" si="6"/>
        <v>0</v>
      </c>
      <c r="ER48" s="3">
        <f t="shared" si="11"/>
        <v>0</v>
      </c>
      <c r="ES48" s="46">
        <f t="shared" si="7"/>
        <v>20205985.290000003</v>
      </c>
    </row>
    <row r="49" spans="1:149">
      <c r="A49" s="6">
        <v>46</v>
      </c>
      <c r="B49" s="5" t="s">
        <v>32</v>
      </c>
      <c r="C49" s="47">
        <v>61545675.270000003</v>
      </c>
      <c r="D49" s="4">
        <v>949289.72</v>
      </c>
      <c r="E49" s="4"/>
      <c r="F49" s="4"/>
      <c r="G49" s="4">
        <v>370396.53</v>
      </c>
      <c r="H49" s="4"/>
      <c r="I49" s="4"/>
      <c r="J49" s="4">
        <v>480075.41</v>
      </c>
      <c r="K49" s="4"/>
      <c r="L49" s="4"/>
      <c r="M49" s="4"/>
      <c r="N49" s="4"/>
      <c r="O49" s="4">
        <v>707505</v>
      </c>
      <c r="P49" s="4"/>
      <c r="Q49" s="4"/>
      <c r="R49" s="4"/>
      <c r="S49" s="4">
        <v>447484</v>
      </c>
      <c r="T49" s="4"/>
      <c r="U49" s="4"/>
      <c r="V49" s="4">
        <v>663916.5</v>
      </c>
      <c r="W49" s="4"/>
      <c r="X49" s="4"/>
      <c r="Y49" s="4">
        <v>0</v>
      </c>
      <c r="Z49" s="4"/>
      <c r="AA49" s="4">
        <v>710780.48</v>
      </c>
      <c r="AB49" s="4"/>
      <c r="AC49" s="4"/>
      <c r="AD49" s="4">
        <v>442744</v>
      </c>
      <c r="AE49" s="4"/>
      <c r="AF49" s="4"/>
      <c r="AG49" s="4">
        <v>684717.12</v>
      </c>
      <c r="AH49" s="4"/>
      <c r="AI49" s="4"/>
      <c r="AJ49" s="4">
        <v>0</v>
      </c>
      <c r="AK49" s="4"/>
      <c r="AL49" s="4"/>
      <c r="AM49" s="4">
        <v>387603.4</v>
      </c>
      <c r="AN49" s="4"/>
      <c r="AO49" s="4"/>
      <c r="AP49" s="4">
        <v>193731</v>
      </c>
      <c r="AQ49" s="4"/>
      <c r="AR49" s="4"/>
      <c r="AS49" s="4">
        <v>401423.17</v>
      </c>
      <c r="AT49" s="4"/>
      <c r="AU49" s="4"/>
      <c r="AV49" s="4">
        <v>1550000</v>
      </c>
      <c r="AW49" s="4"/>
      <c r="AX49" s="4">
        <v>1100535.54</v>
      </c>
      <c r="AY49" s="4"/>
      <c r="AZ49" s="4"/>
      <c r="BA49" s="4">
        <v>1497591</v>
      </c>
      <c r="BB49" s="4"/>
      <c r="BC49" s="4"/>
      <c r="BD49" s="4">
        <v>1087607.4700000002</v>
      </c>
      <c r="BE49" s="4"/>
      <c r="BF49" s="4"/>
      <c r="BG49" s="4">
        <v>1767500</v>
      </c>
      <c r="BH49" s="4"/>
      <c r="BI49" s="4">
        <v>2320480.4299999997</v>
      </c>
      <c r="BJ49" s="4"/>
      <c r="BK49" s="4"/>
      <c r="BL49" s="4">
        <v>1047662.9099999999</v>
      </c>
      <c r="BM49" s="4"/>
      <c r="BN49" s="4"/>
      <c r="BO49" s="4">
        <v>1048871.8999999999</v>
      </c>
      <c r="BP49" s="4"/>
      <c r="BQ49" s="4"/>
      <c r="BR49" s="4">
        <v>2167400</v>
      </c>
      <c r="BS49" s="4">
        <v>0</v>
      </c>
      <c r="BT49" s="4">
        <v>1171169.7999999998</v>
      </c>
      <c r="BU49" s="4"/>
      <c r="BV49" s="4"/>
      <c r="BW49" s="4">
        <v>533583</v>
      </c>
      <c r="BX49" s="4"/>
      <c r="BY49" s="4"/>
      <c r="BZ49" s="4">
        <v>859634.5</v>
      </c>
      <c r="CA49" s="4"/>
      <c r="CB49" s="4"/>
      <c r="CC49" s="4">
        <v>0</v>
      </c>
      <c r="CD49" s="4">
        <v>0</v>
      </c>
      <c r="CE49" s="4"/>
      <c r="CF49" s="4">
        <v>971799.49</v>
      </c>
      <c r="CG49" s="4"/>
      <c r="CH49" s="4"/>
      <c r="CI49" s="4">
        <v>765786</v>
      </c>
      <c r="CJ49" s="4"/>
      <c r="CK49" s="4"/>
      <c r="CL49" s="4">
        <v>922534.5</v>
      </c>
      <c r="CM49" s="4"/>
      <c r="CN49" s="4"/>
      <c r="CO49" s="4"/>
      <c r="CP49" s="4"/>
      <c r="CQ49" s="4">
        <v>1237532.95</v>
      </c>
      <c r="CR49" s="4"/>
      <c r="CS49" s="4"/>
      <c r="CT49" s="4"/>
      <c r="CU49" s="4">
        <v>374964.73</v>
      </c>
      <c r="CV49" s="4"/>
      <c r="CW49" s="4"/>
      <c r="CX49" s="4">
        <v>626840.5</v>
      </c>
      <c r="CY49" s="4"/>
      <c r="CZ49" s="4"/>
      <c r="DA49" s="4">
        <v>0</v>
      </c>
      <c r="DB49" s="4"/>
      <c r="DC49" s="4">
        <v>770716.69</v>
      </c>
      <c r="DD49" s="4"/>
      <c r="DE49" s="4"/>
      <c r="DF49" s="4">
        <v>543212.42999999993</v>
      </c>
      <c r="DG49" s="4"/>
      <c r="DH49" s="4"/>
      <c r="DI49" s="4">
        <v>676447.74</v>
      </c>
      <c r="DJ49" s="4"/>
      <c r="DK49" s="4"/>
      <c r="DL49" s="4">
        <v>728750</v>
      </c>
      <c r="DM49" s="4">
        <v>0</v>
      </c>
      <c r="DN49" s="43">
        <v>1381364.33</v>
      </c>
      <c r="DO49" s="4"/>
      <c r="DP49" s="4"/>
      <c r="DQ49" s="4">
        <v>605805.28999999992</v>
      </c>
      <c r="DR49" s="4"/>
      <c r="DS49" s="4"/>
      <c r="DT49" s="4">
        <v>987880.69000000018</v>
      </c>
      <c r="DU49" s="4"/>
      <c r="DV49" s="4"/>
      <c r="DW49" s="4">
        <v>0</v>
      </c>
      <c r="DX49" s="4">
        <v>0</v>
      </c>
      <c r="DY49" s="4">
        <v>1576740.16</v>
      </c>
      <c r="DZ49" s="4"/>
      <c r="EA49" s="4"/>
      <c r="EB49" s="4">
        <v>604488.70000000007</v>
      </c>
      <c r="EC49" s="4"/>
      <c r="ED49" s="4"/>
      <c r="EE49" s="4"/>
      <c r="EF49" s="4">
        <v>799896.95</v>
      </c>
      <c r="EG49" s="4"/>
      <c r="EH49" s="4"/>
      <c r="EI49" s="4">
        <v>124074</v>
      </c>
      <c r="EJ49" s="4">
        <v>0</v>
      </c>
      <c r="EK49" s="4">
        <v>0</v>
      </c>
      <c r="EL49" s="46">
        <f t="shared" si="8"/>
        <v>29952814.030000001</v>
      </c>
      <c r="EM49" s="3">
        <f t="shared" si="4"/>
        <v>0</v>
      </c>
      <c r="EN49" s="3">
        <f t="shared" si="5"/>
        <v>0</v>
      </c>
      <c r="EO49" s="3">
        <f t="shared" si="9"/>
        <v>6213650</v>
      </c>
      <c r="EP49" s="3">
        <f t="shared" si="10"/>
        <v>0</v>
      </c>
      <c r="EQ49" s="3">
        <f t="shared" si="6"/>
        <v>124074</v>
      </c>
      <c r="ER49" s="3">
        <f t="shared" si="11"/>
        <v>0</v>
      </c>
      <c r="ES49" s="46">
        <f t="shared" si="7"/>
        <v>37682437.240000002</v>
      </c>
    </row>
    <row r="50" spans="1:149">
      <c r="A50" s="6">
        <v>47</v>
      </c>
      <c r="B50" s="5" t="s">
        <v>31</v>
      </c>
      <c r="C50" s="47">
        <v>31485189.949999996</v>
      </c>
      <c r="D50" s="4">
        <v>450319</v>
      </c>
      <c r="E50" s="4"/>
      <c r="F50" s="4"/>
      <c r="G50" s="4">
        <v>151535.60999999999</v>
      </c>
      <c r="H50" s="4"/>
      <c r="I50" s="4"/>
      <c r="J50" s="4">
        <v>538974.64</v>
      </c>
      <c r="K50" s="4"/>
      <c r="L50" s="4"/>
      <c r="M50" s="4"/>
      <c r="N50" s="4"/>
      <c r="O50" s="4">
        <v>601454.38</v>
      </c>
      <c r="P50" s="4"/>
      <c r="Q50" s="4"/>
      <c r="R50" s="4"/>
      <c r="S50" s="4">
        <v>210480.5</v>
      </c>
      <c r="T50" s="4"/>
      <c r="U50" s="4"/>
      <c r="V50" s="4">
        <v>315735.28999999998</v>
      </c>
      <c r="W50" s="4"/>
      <c r="X50" s="4"/>
      <c r="Y50" s="4">
        <v>2000000</v>
      </c>
      <c r="Z50" s="4"/>
      <c r="AA50" s="4">
        <v>906177</v>
      </c>
      <c r="AB50" s="4"/>
      <c r="AC50" s="4"/>
      <c r="AD50" s="4">
        <v>460179</v>
      </c>
      <c r="AE50" s="4"/>
      <c r="AF50" s="4"/>
      <c r="AG50" s="4">
        <v>570457.09</v>
      </c>
      <c r="AH50" s="4"/>
      <c r="AI50" s="4"/>
      <c r="AJ50" s="4">
        <v>880000</v>
      </c>
      <c r="AK50" s="4"/>
      <c r="AL50" s="4"/>
      <c r="AM50" s="4">
        <v>759873.84</v>
      </c>
      <c r="AN50" s="4"/>
      <c r="AO50" s="4"/>
      <c r="AP50" s="4">
        <v>629634</v>
      </c>
      <c r="AQ50" s="4"/>
      <c r="AR50" s="4"/>
      <c r="AS50" s="4">
        <v>1087359.3</v>
      </c>
      <c r="AT50" s="4"/>
      <c r="AU50" s="4"/>
      <c r="AV50" s="4">
        <v>0</v>
      </c>
      <c r="AW50" s="4"/>
      <c r="AX50" s="4">
        <v>947225.82000000007</v>
      </c>
      <c r="AY50" s="4"/>
      <c r="AZ50" s="4"/>
      <c r="BA50" s="4">
        <v>416375</v>
      </c>
      <c r="BB50" s="4"/>
      <c r="BC50" s="4"/>
      <c r="BD50" s="4">
        <v>1772059.54</v>
      </c>
      <c r="BE50" s="4"/>
      <c r="BF50" s="4"/>
      <c r="BG50" s="4">
        <v>4480000</v>
      </c>
      <c r="BH50" s="4"/>
      <c r="BI50" s="4">
        <v>928900</v>
      </c>
      <c r="BJ50" s="4"/>
      <c r="BK50" s="4"/>
      <c r="BL50" s="4">
        <v>655652.5</v>
      </c>
      <c r="BM50" s="4"/>
      <c r="BN50" s="4"/>
      <c r="BO50" s="4">
        <v>969720.99</v>
      </c>
      <c r="BP50" s="4"/>
      <c r="BQ50" s="4"/>
      <c r="BR50" s="4">
        <v>0</v>
      </c>
      <c r="BS50" s="4">
        <v>0</v>
      </c>
      <c r="BT50" s="4">
        <v>380047.98</v>
      </c>
      <c r="BU50" s="4"/>
      <c r="BV50" s="4"/>
      <c r="BW50" s="4">
        <v>572523.65</v>
      </c>
      <c r="BX50" s="4"/>
      <c r="BY50" s="4"/>
      <c r="BZ50" s="4">
        <v>350271.98</v>
      </c>
      <c r="CA50" s="4"/>
      <c r="CB50" s="4"/>
      <c r="CC50" s="4">
        <v>0</v>
      </c>
      <c r="CD50" s="4">
        <v>0</v>
      </c>
      <c r="CE50" s="4"/>
      <c r="CF50" s="4">
        <v>500256.4</v>
      </c>
      <c r="CG50" s="4"/>
      <c r="CH50" s="4"/>
      <c r="CI50" s="4">
        <v>309862</v>
      </c>
      <c r="CJ50" s="4"/>
      <c r="CK50" s="4"/>
      <c r="CL50" s="4">
        <v>774342</v>
      </c>
      <c r="CM50" s="4"/>
      <c r="CN50" s="4"/>
      <c r="CO50" s="4"/>
      <c r="CP50" s="4"/>
      <c r="CQ50" s="4">
        <v>874379</v>
      </c>
      <c r="CR50" s="4"/>
      <c r="CS50" s="4"/>
      <c r="CT50" s="4"/>
      <c r="CU50" s="4">
        <v>383285.02</v>
      </c>
      <c r="CV50" s="4"/>
      <c r="CW50" s="4"/>
      <c r="CX50" s="4">
        <v>495304.15</v>
      </c>
      <c r="CY50" s="4"/>
      <c r="CZ50" s="4"/>
      <c r="DA50" s="4">
        <v>0</v>
      </c>
      <c r="DB50" s="4"/>
      <c r="DC50" s="4">
        <v>607628</v>
      </c>
      <c r="DD50" s="4"/>
      <c r="DE50" s="4"/>
      <c r="DF50" s="4">
        <v>336713</v>
      </c>
      <c r="DG50" s="4"/>
      <c r="DH50" s="4"/>
      <c r="DI50" s="4">
        <v>513736</v>
      </c>
      <c r="DJ50" s="4"/>
      <c r="DK50" s="4"/>
      <c r="DL50" s="4">
        <v>870000</v>
      </c>
      <c r="DM50" s="4">
        <v>0</v>
      </c>
      <c r="DN50" s="43">
        <v>1443315</v>
      </c>
      <c r="DO50" s="4"/>
      <c r="DP50" s="4"/>
      <c r="DQ50" s="4">
        <v>575883</v>
      </c>
      <c r="DR50" s="4"/>
      <c r="DS50" s="4"/>
      <c r="DT50" s="4">
        <v>1824905</v>
      </c>
      <c r="DU50" s="4"/>
      <c r="DV50" s="4"/>
      <c r="DW50" s="4">
        <v>0</v>
      </c>
      <c r="DX50" s="4">
        <v>0</v>
      </c>
      <c r="DY50" s="4">
        <v>725768.46</v>
      </c>
      <c r="DZ50" s="4"/>
      <c r="EA50" s="4"/>
      <c r="EB50" s="4">
        <v>383366</v>
      </c>
      <c r="EC50" s="4"/>
      <c r="ED50" s="4"/>
      <c r="EE50" s="4"/>
      <c r="EF50" s="4">
        <v>824993.8</v>
      </c>
      <c r="EG50" s="4"/>
      <c r="EH50" s="4"/>
      <c r="EI50" s="4"/>
      <c r="EJ50" s="4">
        <v>0</v>
      </c>
      <c r="EK50" s="4">
        <v>0</v>
      </c>
      <c r="EL50" s="46">
        <f t="shared" si="8"/>
        <v>24248693.940000001</v>
      </c>
      <c r="EM50" s="3">
        <f t="shared" si="4"/>
        <v>0</v>
      </c>
      <c r="EN50" s="3">
        <f t="shared" si="5"/>
        <v>0</v>
      </c>
      <c r="EO50" s="3">
        <f t="shared" si="9"/>
        <v>8230000</v>
      </c>
      <c r="EP50" s="3">
        <f t="shared" si="10"/>
        <v>0</v>
      </c>
      <c r="EQ50" s="3">
        <f t="shared" si="6"/>
        <v>0</v>
      </c>
      <c r="ER50" s="3">
        <f t="shared" si="11"/>
        <v>0</v>
      </c>
      <c r="ES50" s="46">
        <f t="shared" si="7"/>
        <v>15466496.009999994</v>
      </c>
    </row>
    <row r="51" spans="1:149">
      <c r="A51" s="6">
        <v>48</v>
      </c>
      <c r="B51" s="5" t="s">
        <v>30</v>
      </c>
      <c r="C51" s="47">
        <v>36487655.670000002</v>
      </c>
      <c r="D51" s="4">
        <v>337729.31</v>
      </c>
      <c r="E51" s="4"/>
      <c r="F51" s="4"/>
      <c r="G51" s="4">
        <v>340754.67</v>
      </c>
      <c r="H51" s="4"/>
      <c r="I51" s="4"/>
      <c r="J51" s="4">
        <v>1155247.9099999999</v>
      </c>
      <c r="K51" s="4"/>
      <c r="L51" s="4"/>
      <c r="M51" s="4"/>
      <c r="N51" s="4"/>
      <c r="O51" s="4">
        <v>145421</v>
      </c>
      <c r="P51" s="4"/>
      <c r="Q51" s="4"/>
      <c r="R51" s="4"/>
      <c r="S51" s="4">
        <v>294024</v>
      </c>
      <c r="T51" s="4"/>
      <c r="U51" s="4"/>
      <c r="V51" s="4">
        <v>636361</v>
      </c>
      <c r="W51" s="4"/>
      <c r="X51" s="4"/>
      <c r="Y51" s="4">
        <v>0</v>
      </c>
      <c r="Z51" s="4"/>
      <c r="AA51" s="4">
        <v>270991</v>
      </c>
      <c r="AB51" s="4"/>
      <c r="AC51" s="4"/>
      <c r="AD51" s="4">
        <v>150927.32999999999</v>
      </c>
      <c r="AE51" s="4"/>
      <c r="AF51" s="4"/>
      <c r="AG51" s="4">
        <v>627642</v>
      </c>
      <c r="AH51" s="4"/>
      <c r="AI51" s="4"/>
      <c r="AJ51" s="4">
        <v>2079120</v>
      </c>
      <c r="AK51" s="4"/>
      <c r="AL51" s="4"/>
      <c r="AM51" s="4">
        <v>272114.69</v>
      </c>
      <c r="AN51" s="4"/>
      <c r="AO51" s="4"/>
      <c r="AP51" s="4">
        <v>267897</v>
      </c>
      <c r="AQ51" s="4"/>
      <c r="AR51" s="4"/>
      <c r="AS51" s="4">
        <v>1257078</v>
      </c>
      <c r="AT51" s="4"/>
      <c r="AU51" s="4"/>
      <c r="AV51" s="4">
        <v>2142600</v>
      </c>
      <c r="AW51" s="4"/>
      <c r="AX51" s="4">
        <v>277176.09999999998</v>
      </c>
      <c r="AY51" s="4"/>
      <c r="AZ51" s="4"/>
      <c r="BA51" s="4">
        <v>383584</v>
      </c>
      <c r="BB51" s="4"/>
      <c r="BC51" s="4"/>
      <c r="BD51" s="4">
        <v>1107079</v>
      </c>
      <c r="BE51" s="4"/>
      <c r="BF51" s="4"/>
      <c r="BG51" s="4">
        <v>0</v>
      </c>
      <c r="BH51" s="4"/>
      <c r="BI51" s="4">
        <v>1027231</v>
      </c>
      <c r="BJ51" s="4"/>
      <c r="BK51" s="4"/>
      <c r="BL51" s="4">
        <v>748854</v>
      </c>
      <c r="BM51" s="4"/>
      <c r="BN51" s="4"/>
      <c r="BO51" s="4">
        <v>2018070</v>
      </c>
      <c r="BP51" s="4"/>
      <c r="BQ51" s="4"/>
      <c r="BR51" s="4">
        <v>2778280</v>
      </c>
      <c r="BS51" s="4">
        <v>0</v>
      </c>
      <c r="BT51" s="4">
        <v>563033.79</v>
      </c>
      <c r="BU51" s="4"/>
      <c r="BV51" s="4"/>
      <c r="BW51" s="4">
        <v>381761</v>
      </c>
      <c r="BX51" s="4"/>
      <c r="BY51" s="4"/>
      <c r="BZ51" s="4">
        <v>435511</v>
      </c>
      <c r="CA51" s="4"/>
      <c r="CB51" s="4"/>
      <c r="CC51" s="4">
        <v>0</v>
      </c>
      <c r="CD51" s="4">
        <v>0</v>
      </c>
      <c r="CE51" s="4"/>
      <c r="CF51" s="4">
        <v>485794</v>
      </c>
      <c r="CG51" s="4"/>
      <c r="CH51" s="4"/>
      <c r="CI51" s="4">
        <v>237987</v>
      </c>
      <c r="CJ51" s="4"/>
      <c r="CK51" s="4"/>
      <c r="CL51" s="4">
        <v>523452</v>
      </c>
      <c r="CM51" s="4"/>
      <c r="CN51" s="4"/>
      <c r="CO51" s="4"/>
      <c r="CP51" s="4"/>
      <c r="CQ51" s="4">
        <v>329125</v>
      </c>
      <c r="CR51" s="4"/>
      <c r="CS51" s="4"/>
      <c r="CT51" s="4"/>
      <c r="CU51" s="4">
        <v>157827</v>
      </c>
      <c r="CV51" s="4"/>
      <c r="CW51" s="4"/>
      <c r="CX51" s="4">
        <v>429507</v>
      </c>
      <c r="CY51" s="4"/>
      <c r="CZ51" s="4"/>
      <c r="DA51" s="4">
        <v>0</v>
      </c>
      <c r="DB51" s="4"/>
      <c r="DC51" s="4">
        <v>476265</v>
      </c>
      <c r="DD51" s="4"/>
      <c r="DE51" s="4"/>
      <c r="DF51" s="4">
        <v>283652.25</v>
      </c>
      <c r="DG51" s="4"/>
      <c r="DH51" s="4"/>
      <c r="DI51" s="4">
        <v>853461</v>
      </c>
      <c r="DJ51" s="4"/>
      <c r="DK51" s="4"/>
      <c r="DL51" s="4">
        <v>1027800</v>
      </c>
      <c r="DM51" s="4">
        <v>0</v>
      </c>
      <c r="DN51" s="43">
        <v>1121311</v>
      </c>
      <c r="DO51" s="4"/>
      <c r="DP51" s="4"/>
      <c r="DQ51" s="4">
        <v>390133</v>
      </c>
      <c r="DR51" s="4"/>
      <c r="DS51" s="4"/>
      <c r="DT51" s="4">
        <v>1035066</v>
      </c>
      <c r="DU51" s="4"/>
      <c r="DV51" s="4"/>
      <c r="DW51" s="4">
        <v>40000</v>
      </c>
      <c r="DX51" s="4">
        <v>0</v>
      </c>
      <c r="DY51" s="4">
        <v>992775.59</v>
      </c>
      <c r="DZ51" s="4"/>
      <c r="EA51" s="4"/>
      <c r="EB51" s="4">
        <v>562141</v>
      </c>
      <c r="EC51" s="4"/>
      <c r="ED51" s="4"/>
      <c r="EE51" s="4"/>
      <c r="EF51" s="4">
        <v>878164.09</v>
      </c>
      <c r="EG51" s="4"/>
      <c r="EH51" s="4"/>
      <c r="EI51" s="4">
        <v>18470</v>
      </c>
      <c r="EJ51" s="4">
        <v>0</v>
      </c>
      <c r="EK51" s="4">
        <v>0</v>
      </c>
      <c r="EL51" s="46">
        <f t="shared" si="8"/>
        <v>21455148.73</v>
      </c>
      <c r="EM51" s="3">
        <f t="shared" si="4"/>
        <v>0</v>
      </c>
      <c r="EN51" s="3">
        <f t="shared" si="5"/>
        <v>0</v>
      </c>
      <c r="EO51" s="3">
        <f t="shared" si="9"/>
        <v>8067800</v>
      </c>
      <c r="EP51" s="3">
        <f t="shared" si="10"/>
        <v>0</v>
      </c>
      <c r="EQ51" s="3">
        <f t="shared" si="6"/>
        <v>18470</v>
      </c>
      <c r="ER51" s="3">
        <f t="shared" si="11"/>
        <v>0</v>
      </c>
      <c r="ES51" s="46">
        <f t="shared" si="7"/>
        <v>23081836.940000001</v>
      </c>
    </row>
    <row r="52" spans="1:149">
      <c r="A52" s="6">
        <v>49</v>
      </c>
      <c r="B52" s="5" t="s">
        <v>29</v>
      </c>
      <c r="C52" s="47">
        <v>36884254.149999999</v>
      </c>
      <c r="D52" s="4">
        <v>883498.44</v>
      </c>
      <c r="E52" s="4"/>
      <c r="F52" s="4"/>
      <c r="G52" s="4">
        <v>771325</v>
      </c>
      <c r="H52" s="4"/>
      <c r="I52" s="4"/>
      <c r="J52" s="4">
        <v>620037.6</v>
      </c>
      <c r="K52" s="4"/>
      <c r="L52" s="4"/>
      <c r="M52" s="4"/>
      <c r="N52" s="4"/>
      <c r="O52" s="4">
        <v>421623</v>
      </c>
      <c r="P52" s="4"/>
      <c r="Q52" s="4"/>
      <c r="R52" s="4"/>
      <c r="S52" s="4">
        <v>290688</v>
      </c>
      <c r="T52" s="4"/>
      <c r="U52" s="4"/>
      <c r="V52" s="4">
        <v>347365.6</v>
      </c>
      <c r="W52" s="4"/>
      <c r="X52" s="4"/>
      <c r="Y52" s="4">
        <v>0</v>
      </c>
      <c r="Z52" s="4"/>
      <c r="AA52" s="4">
        <v>201997</v>
      </c>
      <c r="AB52" s="4"/>
      <c r="AC52" s="4"/>
      <c r="AD52" s="4">
        <v>339773</v>
      </c>
      <c r="AE52" s="4"/>
      <c r="AF52" s="4"/>
      <c r="AG52" s="4">
        <v>155742.32</v>
      </c>
      <c r="AH52" s="4"/>
      <c r="AI52" s="4"/>
      <c r="AJ52" s="4">
        <v>0</v>
      </c>
      <c r="AK52" s="4"/>
      <c r="AL52" s="4"/>
      <c r="AM52" s="4">
        <v>671561</v>
      </c>
      <c r="AN52" s="4"/>
      <c r="AO52" s="4"/>
      <c r="AP52" s="4">
        <v>1250072</v>
      </c>
      <c r="AQ52" s="4"/>
      <c r="AR52" s="4"/>
      <c r="AS52" s="4">
        <v>619735.34</v>
      </c>
      <c r="AT52" s="4"/>
      <c r="AU52" s="4"/>
      <c r="AV52" s="4">
        <v>800000</v>
      </c>
      <c r="AW52" s="4"/>
      <c r="AX52" s="4">
        <v>777226</v>
      </c>
      <c r="AY52" s="4"/>
      <c r="AZ52" s="4"/>
      <c r="BA52" s="4">
        <v>914083.33</v>
      </c>
      <c r="BB52" s="4">
        <v>477</v>
      </c>
      <c r="BC52" s="4"/>
      <c r="BD52" s="4">
        <v>680449.44</v>
      </c>
      <c r="BE52" s="4"/>
      <c r="BF52" s="4"/>
      <c r="BG52" s="4">
        <v>8200000</v>
      </c>
      <c r="BH52" s="4"/>
      <c r="BI52" s="4">
        <v>891585</v>
      </c>
      <c r="BJ52" s="4"/>
      <c r="BK52" s="4"/>
      <c r="BL52" s="4">
        <v>784118.66</v>
      </c>
      <c r="BM52" s="4"/>
      <c r="BN52" s="4"/>
      <c r="BO52" s="4">
        <v>829447.72</v>
      </c>
      <c r="BP52" s="4"/>
      <c r="BQ52" s="4"/>
      <c r="BR52" s="4">
        <v>0</v>
      </c>
      <c r="BS52" s="4">
        <v>0</v>
      </c>
      <c r="BT52" s="4">
        <v>699066</v>
      </c>
      <c r="BU52" s="4"/>
      <c r="BV52" s="4"/>
      <c r="BW52" s="4">
        <v>577512</v>
      </c>
      <c r="BX52" s="4"/>
      <c r="BY52" s="4"/>
      <c r="BZ52" s="4">
        <v>425355.44</v>
      </c>
      <c r="CA52" s="4"/>
      <c r="CB52" s="4"/>
      <c r="CC52" s="4">
        <v>0</v>
      </c>
      <c r="CD52" s="4">
        <v>0</v>
      </c>
      <c r="CE52" s="4"/>
      <c r="CF52" s="4">
        <v>463967</v>
      </c>
      <c r="CG52" s="4"/>
      <c r="CH52" s="4"/>
      <c r="CI52" s="4">
        <v>248880</v>
      </c>
      <c r="CJ52" s="4"/>
      <c r="CK52" s="4"/>
      <c r="CL52" s="4">
        <v>272249.44</v>
      </c>
      <c r="CM52" s="4"/>
      <c r="CN52" s="4"/>
      <c r="CO52" s="4"/>
      <c r="CP52" s="4"/>
      <c r="CQ52" s="4">
        <v>279703</v>
      </c>
      <c r="CR52" s="4"/>
      <c r="CS52" s="4"/>
      <c r="CT52" s="4"/>
      <c r="CU52" s="4">
        <v>196915</v>
      </c>
      <c r="CV52" s="4"/>
      <c r="CW52" s="4"/>
      <c r="CX52" s="4">
        <v>276273.08</v>
      </c>
      <c r="CY52" s="4"/>
      <c r="CZ52" s="4"/>
      <c r="DA52" s="4">
        <v>0</v>
      </c>
      <c r="DB52" s="4"/>
      <c r="DC52" s="4">
        <v>509171</v>
      </c>
      <c r="DD52" s="4"/>
      <c r="DE52" s="4"/>
      <c r="DF52" s="4">
        <v>854937</v>
      </c>
      <c r="DG52" s="4"/>
      <c r="DH52" s="4"/>
      <c r="DI52" s="4">
        <v>669094</v>
      </c>
      <c r="DJ52" s="4"/>
      <c r="DK52" s="4"/>
      <c r="DL52" s="4">
        <v>1800000</v>
      </c>
      <c r="DM52" s="4">
        <v>0</v>
      </c>
      <c r="DN52" s="43">
        <v>1429011</v>
      </c>
      <c r="DO52" s="4">
        <v>1327</v>
      </c>
      <c r="DP52" s="4"/>
      <c r="DQ52" s="4">
        <v>1006771</v>
      </c>
      <c r="DR52" s="4"/>
      <c r="DS52" s="37">
        <v>43</v>
      </c>
      <c r="DT52" s="4">
        <v>989876.08000000007</v>
      </c>
      <c r="DU52" s="4"/>
      <c r="DV52" s="4"/>
      <c r="DW52" s="4">
        <v>0</v>
      </c>
      <c r="DX52" s="4">
        <v>0</v>
      </c>
      <c r="DY52" s="4">
        <v>1170734</v>
      </c>
      <c r="DZ52" s="4"/>
      <c r="EA52" s="4"/>
      <c r="EB52" s="4">
        <v>1525625</v>
      </c>
      <c r="EC52" s="4"/>
      <c r="ED52" s="4"/>
      <c r="EE52" s="4"/>
      <c r="EF52" s="4">
        <v>954707.41999999993</v>
      </c>
      <c r="EG52" s="4"/>
      <c r="EH52" s="4"/>
      <c r="EI52" s="4"/>
      <c r="EJ52" s="4">
        <v>0</v>
      </c>
      <c r="EK52" s="4">
        <v>0</v>
      </c>
      <c r="EL52" s="46">
        <f t="shared" si="8"/>
        <v>24000175.910000004</v>
      </c>
      <c r="EM52" s="3">
        <f t="shared" si="4"/>
        <v>1804</v>
      </c>
      <c r="EN52" s="3">
        <f t="shared" si="5"/>
        <v>43</v>
      </c>
      <c r="EO52" s="3">
        <f t="shared" si="9"/>
        <v>10800000</v>
      </c>
      <c r="EP52" s="3">
        <f t="shared" si="10"/>
        <v>0</v>
      </c>
      <c r="EQ52" s="3">
        <f t="shared" si="6"/>
        <v>0</v>
      </c>
      <c r="ER52" s="3">
        <f t="shared" si="11"/>
        <v>0</v>
      </c>
      <c r="ES52" s="46">
        <f t="shared" si="7"/>
        <v>23685839.239999995</v>
      </c>
    </row>
    <row r="53" spans="1:149">
      <c r="A53" s="6">
        <v>50</v>
      </c>
      <c r="B53" s="5" t="s">
        <v>28</v>
      </c>
      <c r="C53" s="47">
        <v>32315652.499999993</v>
      </c>
      <c r="D53" s="4">
        <v>540375</v>
      </c>
      <c r="E53" s="4"/>
      <c r="F53" s="4"/>
      <c r="G53" s="4">
        <v>642629</v>
      </c>
      <c r="H53" s="4"/>
      <c r="I53" s="4"/>
      <c r="J53" s="4">
        <v>915980</v>
      </c>
      <c r="K53" s="4"/>
      <c r="L53" s="4"/>
      <c r="M53" s="4"/>
      <c r="N53" s="4"/>
      <c r="O53" s="4">
        <v>110961</v>
      </c>
      <c r="P53" s="4"/>
      <c r="Q53" s="4"/>
      <c r="R53" s="4"/>
      <c r="S53" s="4">
        <v>898829</v>
      </c>
      <c r="T53" s="4"/>
      <c r="U53" s="4"/>
      <c r="V53" s="4">
        <v>943155</v>
      </c>
      <c r="W53" s="4"/>
      <c r="X53" s="4"/>
      <c r="Y53" s="4">
        <v>0</v>
      </c>
      <c r="Z53" s="4"/>
      <c r="AA53" s="4">
        <v>317737</v>
      </c>
      <c r="AB53" s="4"/>
      <c r="AC53" s="4"/>
      <c r="AD53" s="4">
        <v>1037025.73</v>
      </c>
      <c r="AE53" s="4"/>
      <c r="AF53" s="4"/>
      <c r="AG53" s="4">
        <v>624413.38</v>
      </c>
      <c r="AH53" s="4"/>
      <c r="AI53" s="4"/>
      <c r="AJ53" s="4">
        <v>0</v>
      </c>
      <c r="AK53" s="4"/>
      <c r="AL53" s="4"/>
      <c r="AM53" s="4">
        <v>250119</v>
      </c>
      <c r="AN53" s="4"/>
      <c r="AO53" s="4"/>
      <c r="AP53" s="4">
        <v>979870</v>
      </c>
      <c r="AQ53" s="4"/>
      <c r="AR53" s="4"/>
      <c r="AS53" s="4">
        <v>407582</v>
      </c>
      <c r="AT53" s="4"/>
      <c r="AU53" s="4"/>
      <c r="AV53" s="4">
        <v>0</v>
      </c>
      <c r="AW53" s="4"/>
      <c r="AX53" s="4">
        <v>188111</v>
      </c>
      <c r="AY53" s="4"/>
      <c r="AZ53" s="4"/>
      <c r="BA53" s="4">
        <v>475849.58</v>
      </c>
      <c r="BB53" s="4"/>
      <c r="BC53" s="4"/>
      <c r="BD53" s="4">
        <v>920468</v>
      </c>
      <c r="BE53" s="4"/>
      <c r="BF53" s="4"/>
      <c r="BG53" s="4">
        <v>7355000</v>
      </c>
      <c r="BH53" s="4"/>
      <c r="BI53" s="4">
        <v>1082167.31</v>
      </c>
      <c r="BJ53" s="4"/>
      <c r="BK53" s="4"/>
      <c r="BL53" s="4">
        <v>1315280.03</v>
      </c>
      <c r="BM53" s="4"/>
      <c r="BN53" s="4"/>
      <c r="BO53" s="4">
        <v>1613698</v>
      </c>
      <c r="BP53" s="4"/>
      <c r="BQ53" s="4"/>
      <c r="BR53" s="4">
        <v>2357000</v>
      </c>
      <c r="BS53" s="4">
        <v>0</v>
      </c>
      <c r="BT53" s="4">
        <v>447041</v>
      </c>
      <c r="BU53" s="4"/>
      <c r="BV53" s="4"/>
      <c r="BW53" s="4">
        <v>799398</v>
      </c>
      <c r="BX53" s="4"/>
      <c r="BY53" s="4"/>
      <c r="BZ53" s="4">
        <v>645535</v>
      </c>
      <c r="CA53" s="4"/>
      <c r="CB53" s="4"/>
      <c r="CC53" s="4">
        <v>1288000</v>
      </c>
      <c r="CD53" s="4">
        <v>0</v>
      </c>
      <c r="CE53" s="4"/>
      <c r="CF53" s="4">
        <v>246879.27</v>
      </c>
      <c r="CG53" s="4"/>
      <c r="CH53" s="4"/>
      <c r="CI53" s="4">
        <v>727671</v>
      </c>
      <c r="CJ53" s="4"/>
      <c r="CK53" s="4"/>
      <c r="CL53" s="4">
        <v>654120</v>
      </c>
      <c r="CM53" s="4"/>
      <c r="CN53" s="4"/>
      <c r="CO53" s="4"/>
      <c r="CP53" s="4"/>
      <c r="CQ53" s="4">
        <v>524177.93</v>
      </c>
      <c r="CR53" s="4"/>
      <c r="CS53" s="4"/>
      <c r="CT53" s="4"/>
      <c r="CU53" s="4">
        <v>574736.5</v>
      </c>
      <c r="CV53" s="4"/>
      <c r="CW53" s="4"/>
      <c r="CX53" s="4">
        <v>651722</v>
      </c>
      <c r="CY53" s="4">
        <v>1000</v>
      </c>
      <c r="CZ53" s="4"/>
      <c r="DA53" s="4">
        <v>0</v>
      </c>
      <c r="DB53" s="4"/>
      <c r="DC53" s="4">
        <v>175140</v>
      </c>
      <c r="DD53" s="4"/>
      <c r="DE53" s="4"/>
      <c r="DF53" s="4">
        <v>631765</v>
      </c>
      <c r="DG53" s="4"/>
      <c r="DH53" s="4"/>
      <c r="DI53" s="4">
        <v>345491</v>
      </c>
      <c r="DJ53" s="4"/>
      <c r="DK53" s="4"/>
      <c r="DL53" s="4">
        <v>120000</v>
      </c>
      <c r="DM53" s="4">
        <v>0</v>
      </c>
      <c r="DN53" s="43">
        <v>569940.23000000045</v>
      </c>
      <c r="DO53" s="4"/>
      <c r="DP53" s="4"/>
      <c r="DQ53" s="4">
        <v>767073.60000000056</v>
      </c>
      <c r="DR53" s="4"/>
      <c r="DS53" s="4"/>
      <c r="DT53" s="4">
        <v>402973.62000000005</v>
      </c>
      <c r="DU53" s="4"/>
      <c r="DV53" s="4"/>
      <c r="DW53" s="4">
        <v>0</v>
      </c>
      <c r="DX53" s="4">
        <v>0</v>
      </c>
      <c r="DY53" s="4">
        <v>1521286.2700000007</v>
      </c>
      <c r="DZ53" s="4"/>
      <c r="EA53" s="4"/>
      <c r="EB53" s="4">
        <v>1558097.6299999997</v>
      </c>
      <c r="EC53" s="4"/>
      <c r="ED53" s="4"/>
      <c r="EE53" s="37">
        <v>624</v>
      </c>
      <c r="EF53" s="4">
        <v>1838690.24</v>
      </c>
      <c r="EG53" s="4"/>
      <c r="EH53" s="4"/>
      <c r="EI53" s="4"/>
      <c r="EJ53" s="4">
        <v>0</v>
      </c>
      <c r="EK53" s="4">
        <v>0</v>
      </c>
      <c r="EL53" s="46">
        <f t="shared" si="8"/>
        <v>26345988.32</v>
      </c>
      <c r="EM53" s="3">
        <f t="shared" si="4"/>
        <v>1000</v>
      </c>
      <c r="EN53" s="3">
        <f t="shared" si="5"/>
        <v>624</v>
      </c>
      <c r="EO53" s="3">
        <f t="shared" si="9"/>
        <v>11120000</v>
      </c>
      <c r="EP53" s="3">
        <f t="shared" si="10"/>
        <v>0</v>
      </c>
      <c r="EQ53" s="3">
        <f t="shared" si="6"/>
        <v>0</v>
      </c>
      <c r="ER53" s="3">
        <f t="shared" si="11"/>
        <v>0</v>
      </c>
      <c r="ES53" s="46">
        <f t="shared" si="7"/>
        <v>17090040.179999992</v>
      </c>
    </row>
    <row r="54" spans="1:149">
      <c r="A54" s="6">
        <v>51</v>
      </c>
      <c r="B54" s="5" t="s">
        <v>27</v>
      </c>
      <c r="C54" s="47">
        <v>40225024.040000007</v>
      </c>
      <c r="D54" s="4">
        <v>528910.99</v>
      </c>
      <c r="E54" s="4"/>
      <c r="F54" s="4"/>
      <c r="G54" s="4">
        <v>949429.81</v>
      </c>
      <c r="H54" s="4"/>
      <c r="I54" s="4"/>
      <c r="J54" s="4">
        <v>246389.42</v>
      </c>
      <c r="K54" s="4"/>
      <c r="L54" s="4"/>
      <c r="M54" s="4"/>
      <c r="N54" s="4"/>
      <c r="O54" s="4">
        <v>114245.19</v>
      </c>
      <c r="P54" s="4"/>
      <c r="Q54" s="4"/>
      <c r="R54" s="4"/>
      <c r="S54" s="4">
        <v>1504775.42</v>
      </c>
      <c r="T54" s="4"/>
      <c r="U54" s="4"/>
      <c r="V54" s="4">
        <v>256632.39</v>
      </c>
      <c r="W54" s="4"/>
      <c r="X54" s="4"/>
      <c r="Y54" s="4">
        <v>0</v>
      </c>
      <c r="Z54" s="4"/>
      <c r="AA54" s="4">
        <v>254717.43</v>
      </c>
      <c r="AB54" s="4"/>
      <c r="AC54" s="4"/>
      <c r="AD54" s="4">
        <v>865889.33</v>
      </c>
      <c r="AE54" s="4"/>
      <c r="AF54" s="4"/>
      <c r="AG54" s="4">
        <v>89271.38</v>
      </c>
      <c r="AH54" s="4"/>
      <c r="AI54" s="4"/>
      <c r="AJ54" s="4">
        <v>2424400</v>
      </c>
      <c r="AK54" s="4"/>
      <c r="AL54" s="4"/>
      <c r="AM54" s="4">
        <v>325669.78999999998</v>
      </c>
      <c r="AN54" s="4"/>
      <c r="AO54" s="4"/>
      <c r="AP54" s="4">
        <v>1072991.2</v>
      </c>
      <c r="AQ54" s="4"/>
      <c r="AR54" s="4"/>
      <c r="AS54" s="4">
        <v>211925.56</v>
      </c>
      <c r="AT54" s="4"/>
      <c r="AU54" s="4"/>
      <c r="AV54" s="4">
        <v>1570000</v>
      </c>
      <c r="AW54" s="4"/>
      <c r="AX54" s="4">
        <v>420660.56000000017</v>
      </c>
      <c r="AY54" s="4"/>
      <c r="AZ54" s="4"/>
      <c r="BA54" s="4">
        <v>1164379.5699999996</v>
      </c>
      <c r="BB54" s="4"/>
      <c r="BC54" s="4"/>
      <c r="BD54" s="4">
        <v>73869.049999999974</v>
      </c>
      <c r="BE54" s="4"/>
      <c r="BF54" s="4"/>
      <c r="BG54" s="4">
        <v>0</v>
      </c>
      <c r="BH54" s="4"/>
      <c r="BI54" s="4">
        <v>983991.16999999993</v>
      </c>
      <c r="BJ54" s="4"/>
      <c r="BK54" s="4"/>
      <c r="BL54" s="4">
        <v>1968325.2200000002</v>
      </c>
      <c r="BM54" s="4"/>
      <c r="BN54" s="4"/>
      <c r="BO54" s="4">
        <v>601780.23</v>
      </c>
      <c r="BP54" s="4"/>
      <c r="BQ54" s="4"/>
      <c r="BR54" s="4">
        <v>2797375</v>
      </c>
      <c r="BS54" s="4">
        <v>0</v>
      </c>
      <c r="BT54" s="4">
        <v>401513.77999999991</v>
      </c>
      <c r="BU54" s="4"/>
      <c r="BV54" s="4"/>
      <c r="BW54" s="4">
        <v>923615.26</v>
      </c>
      <c r="BX54" s="4"/>
      <c r="BY54" s="4"/>
      <c r="BZ54" s="4">
        <v>234604.96000000002</v>
      </c>
      <c r="CA54" s="4"/>
      <c r="CB54" s="4"/>
      <c r="CC54" s="4">
        <v>0</v>
      </c>
      <c r="CD54" s="4">
        <v>0</v>
      </c>
      <c r="CE54" s="4"/>
      <c r="CF54" s="4">
        <v>481284.42</v>
      </c>
      <c r="CG54" s="4"/>
      <c r="CH54" s="4"/>
      <c r="CI54" s="4">
        <v>1371967.07</v>
      </c>
      <c r="CJ54" s="4"/>
      <c r="CK54" s="4"/>
      <c r="CL54" s="4">
        <v>175821.71</v>
      </c>
      <c r="CM54" s="4"/>
      <c r="CN54" s="4"/>
      <c r="CO54" s="4"/>
      <c r="CP54" s="4"/>
      <c r="CQ54" s="4">
        <v>311038.68000000005</v>
      </c>
      <c r="CR54" s="4"/>
      <c r="CS54" s="4"/>
      <c r="CT54" s="4"/>
      <c r="CU54" s="4">
        <v>623207.3600000001</v>
      </c>
      <c r="CV54" s="4"/>
      <c r="CW54" s="4"/>
      <c r="CX54" s="4">
        <v>130664.04</v>
      </c>
      <c r="CY54" s="4"/>
      <c r="CZ54" s="4"/>
      <c r="DA54" s="4">
        <v>0</v>
      </c>
      <c r="DB54" s="4"/>
      <c r="DC54" s="4">
        <v>350192.32</v>
      </c>
      <c r="DD54" s="4"/>
      <c r="DE54" s="4"/>
      <c r="DF54" s="4">
        <v>1366656.9200000006</v>
      </c>
      <c r="DG54" s="4"/>
      <c r="DH54" s="4"/>
      <c r="DI54" s="4">
        <v>361266.47000000009</v>
      </c>
      <c r="DJ54" s="4"/>
      <c r="DK54" s="4"/>
      <c r="DL54" s="4">
        <v>0</v>
      </c>
      <c r="DM54" s="4">
        <v>0</v>
      </c>
      <c r="DN54" s="43">
        <v>997085.46</v>
      </c>
      <c r="DO54" s="4"/>
      <c r="DP54" s="4"/>
      <c r="DQ54" s="4">
        <v>1538792.4199999995</v>
      </c>
      <c r="DR54" s="4"/>
      <c r="DS54" s="4"/>
      <c r="DT54" s="4">
        <v>215514.99</v>
      </c>
      <c r="DU54" s="4"/>
      <c r="DV54" s="4"/>
      <c r="DW54" s="4">
        <v>0</v>
      </c>
      <c r="DX54" s="4">
        <v>0</v>
      </c>
      <c r="DY54" s="4">
        <v>1334825.2299999997</v>
      </c>
      <c r="DZ54" s="4"/>
      <c r="EA54" s="4"/>
      <c r="EB54" s="4">
        <v>1754903.2499999991</v>
      </c>
      <c r="EC54" s="4"/>
      <c r="ED54" s="4"/>
      <c r="EE54" s="4"/>
      <c r="EF54" s="4">
        <v>633513.10999999987</v>
      </c>
      <c r="EG54" s="4"/>
      <c r="EH54" s="4"/>
      <c r="EI54" s="4"/>
      <c r="EJ54" s="4">
        <v>0</v>
      </c>
      <c r="EK54" s="4">
        <v>0</v>
      </c>
      <c r="EL54" s="46">
        <f t="shared" si="8"/>
        <v>24840321.159999996</v>
      </c>
      <c r="EM54" s="3">
        <f t="shared" si="4"/>
        <v>0</v>
      </c>
      <c r="EN54" s="3">
        <f t="shared" si="5"/>
        <v>0</v>
      </c>
      <c r="EO54" s="3">
        <f t="shared" si="9"/>
        <v>6791775</v>
      </c>
      <c r="EP54" s="3">
        <f t="shared" si="10"/>
        <v>0</v>
      </c>
      <c r="EQ54" s="3">
        <f t="shared" si="6"/>
        <v>0</v>
      </c>
      <c r="ER54" s="3">
        <f t="shared" si="11"/>
        <v>0</v>
      </c>
      <c r="ES54" s="46">
        <f t="shared" si="7"/>
        <v>22176477.88000001</v>
      </c>
    </row>
    <row r="55" spans="1:149">
      <c r="A55" s="6">
        <v>52</v>
      </c>
      <c r="B55" s="5" t="s">
        <v>26</v>
      </c>
      <c r="C55" s="47">
        <v>32928281.159999996</v>
      </c>
      <c r="D55" s="4">
        <v>871851.2</v>
      </c>
      <c r="E55" s="4"/>
      <c r="F55" s="4"/>
      <c r="G55" s="4">
        <v>188727.72</v>
      </c>
      <c r="H55" s="4"/>
      <c r="I55" s="4"/>
      <c r="J55" s="4">
        <v>867836.91</v>
      </c>
      <c r="K55" s="4"/>
      <c r="L55" s="4"/>
      <c r="M55" s="4"/>
      <c r="N55" s="4"/>
      <c r="O55" s="4">
        <v>958180.76</v>
      </c>
      <c r="P55" s="4"/>
      <c r="Q55" s="4"/>
      <c r="R55" s="4"/>
      <c r="S55" s="4">
        <v>443603.99</v>
      </c>
      <c r="T55" s="4"/>
      <c r="U55" s="4"/>
      <c r="V55" s="4">
        <v>425402.58</v>
      </c>
      <c r="W55" s="4"/>
      <c r="X55" s="4"/>
      <c r="Y55" s="4">
        <v>0</v>
      </c>
      <c r="Z55" s="4"/>
      <c r="AA55" s="4">
        <v>697336.54</v>
      </c>
      <c r="AB55" s="4"/>
      <c r="AC55" s="4"/>
      <c r="AD55" s="4">
        <v>366179.16</v>
      </c>
      <c r="AE55" s="4"/>
      <c r="AF55" s="4"/>
      <c r="AG55" s="4">
        <v>442093.39</v>
      </c>
      <c r="AH55" s="4"/>
      <c r="AI55" s="4"/>
      <c r="AJ55" s="4">
        <v>1010000</v>
      </c>
      <c r="AK55" s="4"/>
      <c r="AL55" s="4">
        <v>180000</v>
      </c>
      <c r="AM55" s="4">
        <v>710933.78</v>
      </c>
      <c r="AN55" s="4"/>
      <c r="AO55" s="4"/>
      <c r="AP55" s="4">
        <v>173295.03</v>
      </c>
      <c r="AQ55" s="4"/>
      <c r="AR55" s="4"/>
      <c r="AS55" s="4">
        <v>464051.81</v>
      </c>
      <c r="AT55" s="4"/>
      <c r="AU55" s="4"/>
      <c r="AV55" s="4">
        <v>0</v>
      </c>
      <c r="AW55" s="4"/>
      <c r="AX55" s="4">
        <v>677849.27000000014</v>
      </c>
      <c r="AY55" s="4"/>
      <c r="AZ55" s="4"/>
      <c r="BA55" s="4">
        <v>331866.27999999997</v>
      </c>
      <c r="BB55" s="4"/>
      <c r="BC55" s="4"/>
      <c r="BD55" s="4">
        <v>281158.95000000007</v>
      </c>
      <c r="BE55" s="4"/>
      <c r="BF55" s="4"/>
      <c r="BG55" s="4">
        <v>4188550</v>
      </c>
      <c r="BH55" s="4"/>
      <c r="BI55" s="4">
        <v>1222193.8900000004</v>
      </c>
      <c r="BJ55" s="4"/>
      <c r="BK55" s="4"/>
      <c r="BL55" s="4">
        <v>527481.83999999985</v>
      </c>
      <c r="BM55" s="4"/>
      <c r="BN55" s="4"/>
      <c r="BO55" s="4">
        <v>866480.71</v>
      </c>
      <c r="BP55" s="4"/>
      <c r="BQ55" s="4"/>
      <c r="BR55" s="4">
        <v>3801450</v>
      </c>
      <c r="BS55" s="4">
        <v>0</v>
      </c>
      <c r="BT55" s="4">
        <v>770528.25</v>
      </c>
      <c r="BU55" s="4"/>
      <c r="BV55" s="4"/>
      <c r="BW55" s="4">
        <v>174507.37</v>
      </c>
      <c r="BX55" s="4"/>
      <c r="BY55" s="4"/>
      <c r="BZ55" s="4">
        <v>616036.13</v>
      </c>
      <c r="CA55" s="4"/>
      <c r="CB55" s="4"/>
      <c r="CC55" s="4">
        <v>0</v>
      </c>
      <c r="CD55" s="4">
        <v>0</v>
      </c>
      <c r="CE55" s="4"/>
      <c r="CF55" s="4">
        <v>866120.66000000015</v>
      </c>
      <c r="CG55" s="4"/>
      <c r="CH55" s="4"/>
      <c r="CI55" s="4">
        <v>188974.31999999998</v>
      </c>
      <c r="CJ55" s="4"/>
      <c r="CK55" s="4"/>
      <c r="CL55" s="4">
        <v>481764.05</v>
      </c>
      <c r="CM55" s="4"/>
      <c r="CN55" s="4"/>
      <c r="CO55" s="4"/>
      <c r="CP55" s="4"/>
      <c r="CQ55" s="4">
        <v>522820.01999999996</v>
      </c>
      <c r="CR55" s="4"/>
      <c r="CS55" s="4"/>
      <c r="CT55" s="4"/>
      <c r="CU55" s="4">
        <v>290532.33999999997</v>
      </c>
      <c r="CV55" s="4"/>
      <c r="CW55" s="4"/>
      <c r="CX55" s="4">
        <v>186634.91999999998</v>
      </c>
      <c r="CY55" s="4"/>
      <c r="CZ55" s="4"/>
      <c r="DA55" s="4">
        <v>0</v>
      </c>
      <c r="DB55" s="4"/>
      <c r="DC55" s="4">
        <v>601883.87</v>
      </c>
      <c r="DD55" s="4"/>
      <c r="DE55" s="4">
        <f>21+230.33+0.58+21+230.33</f>
        <v>503.24</v>
      </c>
      <c r="DF55" s="4">
        <v>176720.54000000004</v>
      </c>
      <c r="DG55" s="4"/>
      <c r="DH55" s="4"/>
      <c r="DI55" s="4">
        <v>205664.46</v>
      </c>
      <c r="DJ55" s="4"/>
      <c r="DK55" s="4"/>
      <c r="DL55" s="4">
        <v>0</v>
      </c>
      <c r="DM55" s="4">
        <v>0</v>
      </c>
      <c r="DN55" s="43">
        <v>1958539.69</v>
      </c>
      <c r="DO55" s="4"/>
      <c r="DP55" s="4"/>
      <c r="DQ55" s="4">
        <v>489927.31000000006</v>
      </c>
      <c r="DR55" s="4"/>
      <c r="DS55" s="4"/>
      <c r="DT55" s="4">
        <v>783245.11999999976</v>
      </c>
      <c r="DU55" s="4"/>
      <c r="DV55" s="4"/>
      <c r="DW55" s="4">
        <v>0</v>
      </c>
      <c r="DX55" s="4">
        <v>0</v>
      </c>
      <c r="DY55" s="4">
        <v>1214009.93</v>
      </c>
      <c r="DZ55" s="4"/>
      <c r="EA55" s="4"/>
      <c r="EB55" s="4">
        <v>405386.84000000008</v>
      </c>
      <c r="EC55" s="4"/>
      <c r="ED55" s="4"/>
      <c r="EE55" s="4"/>
      <c r="EF55" s="4">
        <v>755284.09000000008</v>
      </c>
      <c r="EG55" s="4"/>
      <c r="EH55" s="4"/>
      <c r="EI55" s="4"/>
      <c r="EJ55" s="4">
        <v>0</v>
      </c>
      <c r="EK55" s="4">
        <v>0</v>
      </c>
      <c r="EL55" s="46">
        <f t="shared" si="8"/>
        <v>21205103.720000003</v>
      </c>
      <c r="EM55" s="3">
        <f t="shared" si="4"/>
        <v>0</v>
      </c>
      <c r="EN55" s="3">
        <f t="shared" si="5"/>
        <v>503.24</v>
      </c>
      <c r="EO55" s="3">
        <f t="shared" si="9"/>
        <v>9000000</v>
      </c>
      <c r="EP55" s="3">
        <f t="shared" si="10"/>
        <v>0</v>
      </c>
      <c r="EQ55" s="3">
        <f t="shared" si="6"/>
        <v>0</v>
      </c>
      <c r="ER55" s="3">
        <f t="shared" si="11"/>
        <v>180000</v>
      </c>
      <c r="ES55" s="46">
        <f t="shared" si="7"/>
        <v>20542674.199999996</v>
      </c>
    </row>
    <row r="56" spans="1:149">
      <c r="A56" s="6">
        <v>53</v>
      </c>
      <c r="B56" s="5" t="s">
        <v>25</v>
      </c>
      <c r="C56" s="47">
        <v>30969302.000000007</v>
      </c>
      <c r="D56" s="4">
        <v>395384</v>
      </c>
      <c r="E56" s="4"/>
      <c r="F56" s="4"/>
      <c r="G56" s="4">
        <v>340533</v>
      </c>
      <c r="H56" s="4"/>
      <c r="I56" s="4"/>
      <c r="J56" s="4">
        <v>729281.66</v>
      </c>
      <c r="K56" s="4"/>
      <c r="L56" s="4"/>
      <c r="M56" s="4"/>
      <c r="N56" s="4"/>
      <c r="O56" s="4">
        <v>494390</v>
      </c>
      <c r="P56" s="4"/>
      <c r="Q56" s="4"/>
      <c r="R56" s="4"/>
      <c r="S56" s="4">
        <v>1025084</v>
      </c>
      <c r="T56" s="4"/>
      <c r="U56" s="4"/>
      <c r="V56" s="4">
        <v>833459.45</v>
      </c>
      <c r="W56" s="4"/>
      <c r="X56" s="4"/>
      <c r="Y56" s="4">
        <v>0</v>
      </c>
      <c r="Z56" s="4"/>
      <c r="AA56" s="4">
        <v>214799</v>
      </c>
      <c r="AB56" s="4"/>
      <c r="AC56" s="4"/>
      <c r="AD56" s="4">
        <v>307464</v>
      </c>
      <c r="AE56" s="4"/>
      <c r="AF56" s="4"/>
      <c r="AG56" s="4">
        <v>485327.05</v>
      </c>
      <c r="AH56" s="4"/>
      <c r="AI56" s="4"/>
      <c r="AJ56" s="4">
        <v>1392440</v>
      </c>
      <c r="AK56" s="4"/>
      <c r="AL56" s="4"/>
      <c r="AM56" s="4">
        <v>463044.71</v>
      </c>
      <c r="AN56" s="4"/>
      <c r="AO56" s="4"/>
      <c r="AP56" s="4">
        <v>349955</v>
      </c>
      <c r="AQ56" s="4"/>
      <c r="AR56" s="4"/>
      <c r="AS56" s="4">
        <v>1099989.31</v>
      </c>
      <c r="AT56" s="4"/>
      <c r="AU56" s="4"/>
      <c r="AV56" s="4">
        <v>2201560</v>
      </c>
      <c r="AW56" s="4"/>
      <c r="AX56" s="4">
        <v>322970.36</v>
      </c>
      <c r="AY56" s="4"/>
      <c r="AZ56" s="4"/>
      <c r="BA56" s="4">
        <v>514127</v>
      </c>
      <c r="BB56" s="4"/>
      <c r="BC56" s="4"/>
      <c r="BD56" s="4">
        <v>933276</v>
      </c>
      <c r="BE56" s="4"/>
      <c r="BF56" s="4"/>
      <c r="BG56" s="4">
        <v>3996050</v>
      </c>
      <c r="BH56" s="4"/>
      <c r="BI56" s="4">
        <v>1609631</v>
      </c>
      <c r="BJ56" s="4"/>
      <c r="BK56" s="4"/>
      <c r="BL56" s="4">
        <v>754660.21</v>
      </c>
      <c r="BM56" s="4"/>
      <c r="BN56" s="4"/>
      <c r="BO56" s="4">
        <v>1343503.24</v>
      </c>
      <c r="BP56" s="4"/>
      <c r="BQ56" s="4"/>
      <c r="BR56" s="4">
        <v>1409950</v>
      </c>
      <c r="BS56" s="4">
        <v>0</v>
      </c>
      <c r="BT56" s="4">
        <v>199644</v>
      </c>
      <c r="BU56" s="4"/>
      <c r="BV56" s="4"/>
      <c r="BW56" s="4">
        <v>386175</v>
      </c>
      <c r="BX56" s="4"/>
      <c r="BY56" s="4"/>
      <c r="BZ56" s="4">
        <v>486511</v>
      </c>
      <c r="CA56" s="4"/>
      <c r="CB56" s="4"/>
      <c r="CC56" s="4">
        <v>0</v>
      </c>
      <c r="CD56" s="4">
        <v>0</v>
      </c>
      <c r="CE56" s="4"/>
      <c r="CF56" s="4">
        <v>463913</v>
      </c>
      <c r="CG56" s="4"/>
      <c r="CH56" s="4"/>
      <c r="CI56" s="4">
        <v>296684</v>
      </c>
      <c r="CJ56" s="4"/>
      <c r="CK56" s="4"/>
      <c r="CL56" s="4">
        <v>639806</v>
      </c>
      <c r="CM56" s="4"/>
      <c r="CN56" s="4"/>
      <c r="CO56" s="4"/>
      <c r="CP56" s="4"/>
      <c r="CQ56" s="4">
        <v>449054.08999999997</v>
      </c>
      <c r="CR56" s="4"/>
      <c r="CS56" s="4"/>
      <c r="CT56" s="4"/>
      <c r="CU56" s="4">
        <v>124207</v>
      </c>
      <c r="CV56" s="4"/>
      <c r="CW56" s="4"/>
      <c r="CX56" s="4">
        <v>379999</v>
      </c>
      <c r="CY56" s="4"/>
      <c r="CZ56" s="4"/>
      <c r="DA56" s="4">
        <v>0</v>
      </c>
      <c r="DB56" s="4"/>
      <c r="DC56" s="4">
        <v>790916.49</v>
      </c>
      <c r="DD56" s="4"/>
      <c r="DE56" s="4"/>
      <c r="DF56" s="4">
        <v>514029.88</v>
      </c>
      <c r="DG56" s="4"/>
      <c r="DH56" s="4"/>
      <c r="DI56" s="4">
        <v>846367.92</v>
      </c>
      <c r="DJ56" s="4"/>
      <c r="DK56" s="4"/>
      <c r="DL56" s="4">
        <v>2355756</v>
      </c>
      <c r="DM56" s="4">
        <v>0</v>
      </c>
      <c r="DN56" s="43">
        <v>536061.09000000008</v>
      </c>
      <c r="DO56" s="4"/>
      <c r="DP56" s="4"/>
      <c r="DQ56" s="4">
        <v>420290</v>
      </c>
      <c r="DR56" s="4"/>
      <c r="DS56" s="4"/>
      <c r="DT56" s="4">
        <v>630518</v>
      </c>
      <c r="DU56" s="4"/>
      <c r="DV56" s="4"/>
      <c r="DW56" s="4">
        <v>0</v>
      </c>
      <c r="DX56" s="4">
        <v>0</v>
      </c>
      <c r="DY56" s="4">
        <v>880409</v>
      </c>
      <c r="DZ56" s="4"/>
      <c r="EA56" s="4"/>
      <c r="EB56" s="4">
        <v>656816.42999999993</v>
      </c>
      <c r="EC56" s="4"/>
      <c r="ED56" s="4"/>
      <c r="EE56" s="4"/>
      <c r="EF56" s="4">
        <v>896464.76</v>
      </c>
      <c r="EG56" s="4"/>
      <c r="EH56" s="4"/>
      <c r="EI56" s="4"/>
      <c r="EJ56" s="4">
        <v>0</v>
      </c>
      <c r="EK56" s="4">
        <v>0</v>
      </c>
      <c r="EL56" s="46">
        <f t="shared" si="8"/>
        <v>21814745.650000002</v>
      </c>
      <c r="EM56" s="3">
        <f t="shared" si="4"/>
        <v>0</v>
      </c>
      <c r="EN56" s="3">
        <f t="shared" si="5"/>
        <v>0</v>
      </c>
      <c r="EO56" s="3">
        <f t="shared" si="9"/>
        <v>11355756</v>
      </c>
      <c r="EP56" s="3">
        <f t="shared" si="10"/>
        <v>0</v>
      </c>
      <c r="EQ56" s="3">
        <f t="shared" si="6"/>
        <v>0</v>
      </c>
      <c r="ER56" s="3">
        <f t="shared" si="11"/>
        <v>0</v>
      </c>
      <c r="ES56" s="46">
        <f t="shared" si="7"/>
        <v>20510312.350000005</v>
      </c>
    </row>
    <row r="57" spans="1:149">
      <c r="A57" s="6">
        <v>54</v>
      </c>
      <c r="B57" s="5" t="s">
        <v>24</v>
      </c>
      <c r="C57" s="47">
        <v>33521512.189999998</v>
      </c>
      <c r="D57" s="4">
        <v>696109.5</v>
      </c>
      <c r="E57" s="4"/>
      <c r="F57" s="4"/>
      <c r="G57" s="4">
        <v>277434.84000000003</v>
      </c>
      <c r="H57" s="4"/>
      <c r="I57" s="4"/>
      <c r="J57" s="4">
        <v>129407</v>
      </c>
      <c r="K57" s="4"/>
      <c r="L57" s="4"/>
      <c r="M57" s="4"/>
      <c r="N57" s="4"/>
      <c r="O57" s="4">
        <v>635463</v>
      </c>
      <c r="P57" s="4"/>
      <c r="Q57" s="4"/>
      <c r="R57" s="4"/>
      <c r="S57" s="4">
        <v>99122.5</v>
      </c>
      <c r="T57" s="4"/>
      <c r="U57" s="4"/>
      <c r="V57" s="4">
        <v>180658</v>
      </c>
      <c r="W57" s="4"/>
      <c r="X57" s="4"/>
      <c r="Y57" s="4">
        <v>5877500</v>
      </c>
      <c r="Z57" s="4"/>
      <c r="AA57" s="4">
        <v>939800</v>
      </c>
      <c r="AB57" s="4"/>
      <c r="AC57" s="4"/>
      <c r="AD57" s="4">
        <v>495148</v>
      </c>
      <c r="AE57" s="4"/>
      <c r="AF57" s="4"/>
      <c r="AG57" s="4">
        <v>340126</v>
      </c>
      <c r="AH57" s="4"/>
      <c r="AI57" s="4"/>
      <c r="AJ57" s="4">
        <v>0</v>
      </c>
      <c r="AK57" s="4"/>
      <c r="AL57" s="4"/>
      <c r="AM57" s="4">
        <v>1443351.4</v>
      </c>
      <c r="AN57" s="4"/>
      <c r="AO57" s="4"/>
      <c r="AP57" s="4">
        <v>381444</v>
      </c>
      <c r="AQ57" s="4"/>
      <c r="AR57" s="4"/>
      <c r="AS57" s="4">
        <v>429762</v>
      </c>
      <c r="AT57" s="4"/>
      <c r="AU57" s="4"/>
      <c r="AV57" s="4">
        <v>3122500</v>
      </c>
      <c r="AW57" s="4"/>
      <c r="AX57" s="4">
        <v>1694593.4000000001</v>
      </c>
      <c r="AY57" s="4"/>
      <c r="AZ57" s="4"/>
      <c r="BA57" s="4">
        <v>381906</v>
      </c>
      <c r="BB57" s="4"/>
      <c r="BC57" s="4"/>
      <c r="BD57" s="4">
        <v>466384</v>
      </c>
      <c r="BE57" s="4"/>
      <c r="BF57" s="4"/>
      <c r="BG57" s="4">
        <v>0</v>
      </c>
      <c r="BH57" s="4"/>
      <c r="BI57" s="4">
        <v>3325518.4</v>
      </c>
      <c r="BJ57" s="4"/>
      <c r="BK57" s="4"/>
      <c r="BL57" s="4">
        <v>869668</v>
      </c>
      <c r="BM57" s="4"/>
      <c r="BN57" s="4"/>
      <c r="BO57" s="4">
        <v>738642</v>
      </c>
      <c r="BP57" s="4"/>
      <c r="BQ57" s="4"/>
      <c r="BR57" s="4">
        <v>0</v>
      </c>
      <c r="BS57" s="4">
        <v>0</v>
      </c>
      <c r="BT57" s="4">
        <v>788492</v>
      </c>
      <c r="BU57" s="4"/>
      <c r="BV57" s="4"/>
      <c r="BW57" s="4">
        <v>221370</v>
      </c>
      <c r="BX57" s="4"/>
      <c r="BY57" s="4"/>
      <c r="BZ57" s="4">
        <v>134732</v>
      </c>
      <c r="CA57" s="4"/>
      <c r="CB57" s="4"/>
      <c r="CC57" s="4">
        <v>0</v>
      </c>
      <c r="CD57" s="4">
        <v>0</v>
      </c>
      <c r="CE57" s="4"/>
      <c r="CF57" s="4">
        <v>1077546</v>
      </c>
      <c r="CG57" s="4"/>
      <c r="CH57" s="4"/>
      <c r="CI57" s="4">
        <v>223688</v>
      </c>
      <c r="CJ57" s="4"/>
      <c r="CK57" s="4"/>
      <c r="CL57" s="4">
        <v>203322.16999999998</v>
      </c>
      <c r="CM57" s="4"/>
      <c r="CN57" s="4"/>
      <c r="CO57" s="4"/>
      <c r="CP57" s="4"/>
      <c r="CQ57" s="4">
        <v>1107179.6499999999</v>
      </c>
      <c r="CR57" s="4"/>
      <c r="CS57" s="4"/>
      <c r="CT57" s="4"/>
      <c r="CU57" s="4">
        <v>331386</v>
      </c>
      <c r="CV57" s="4"/>
      <c r="CW57" s="4"/>
      <c r="CX57" s="4">
        <v>745412.83000000007</v>
      </c>
      <c r="CY57" s="4"/>
      <c r="CZ57" s="4"/>
      <c r="DA57" s="4">
        <v>0</v>
      </c>
      <c r="DB57" s="4"/>
      <c r="DC57" s="4">
        <v>1679217.58</v>
      </c>
      <c r="DD57" s="4"/>
      <c r="DE57" s="4"/>
      <c r="DF57" s="4">
        <v>307409.75</v>
      </c>
      <c r="DG57" s="4"/>
      <c r="DH57" s="4"/>
      <c r="DI57" s="4">
        <v>322319.45999999996</v>
      </c>
      <c r="DJ57" s="4"/>
      <c r="DK57" s="4"/>
      <c r="DL57" s="4">
        <v>901000</v>
      </c>
      <c r="DM57" s="4">
        <v>0</v>
      </c>
      <c r="DN57" s="43">
        <v>1223037</v>
      </c>
      <c r="DO57" s="4"/>
      <c r="DP57" s="4"/>
      <c r="DQ57" s="4">
        <v>91104</v>
      </c>
      <c r="DR57" s="4"/>
      <c r="DS57" s="4"/>
      <c r="DT57" s="4">
        <v>115180</v>
      </c>
      <c r="DU57" s="4"/>
      <c r="DV57" s="4"/>
      <c r="DW57" s="4">
        <v>0</v>
      </c>
      <c r="DX57" s="4">
        <v>0</v>
      </c>
      <c r="DY57" s="4">
        <v>2767957.84</v>
      </c>
      <c r="DZ57" s="4"/>
      <c r="EA57" s="4"/>
      <c r="EB57" s="4">
        <v>339314</v>
      </c>
      <c r="EC57" s="4"/>
      <c r="ED57" s="4"/>
      <c r="EE57" s="4"/>
      <c r="EF57" s="4">
        <v>549005</v>
      </c>
      <c r="EG57" s="4"/>
      <c r="EH57" s="4"/>
      <c r="EI57" s="4"/>
      <c r="EJ57" s="4">
        <v>0</v>
      </c>
      <c r="EK57" s="4">
        <v>0</v>
      </c>
      <c r="EL57" s="46">
        <f t="shared" si="8"/>
        <v>25752211.319999997</v>
      </c>
      <c r="EM57" s="3">
        <f t="shared" si="4"/>
        <v>0</v>
      </c>
      <c r="EN57" s="3">
        <f t="shared" si="5"/>
        <v>0</v>
      </c>
      <c r="EO57" s="3">
        <f t="shared" si="9"/>
        <v>9901000</v>
      </c>
      <c r="EP57" s="3">
        <f t="shared" si="10"/>
        <v>0</v>
      </c>
      <c r="EQ57" s="3">
        <f t="shared" si="6"/>
        <v>0</v>
      </c>
      <c r="ER57" s="3">
        <f t="shared" si="11"/>
        <v>0</v>
      </c>
      <c r="ES57" s="46">
        <f t="shared" si="7"/>
        <v>17670300.870000001</v>
      </c>
    </row>
    <row r="58" spans="1:149">
      <c r="A58" s="6">
        <v>55</v>
      </c>
      <c r="B58" s="5" t="s">
        <v>23</v>
      </c>
      <c r="C58" s="47">
        <v>37994001.900000006</v>
      </c>
      <c r="D58" s="4">
        <v>893806.27</v>
      </c>
      <c r="E58" s="4"/>
      <c r="F58" s="4"/>
      <c r="G58" s="4">
        <v>220671.24</v>
      </c>
      <c r="H58" s="4"/>
      <c r="I58" s="4"/>
      <c r="J58" s="4">
        <v>435225.47</v>
      </c>
      <c r="K58" s="4"/>
      <c r="L58" s="4"/>
      <c r="M58" s="4"/>
      <c r="N58" s="4"/>
      <c r="O58" s="4">
        <v>297578.26</v>
      </c>
      <c r="P58" s="4"/>
      <c r="Q58" s="4"/>
      <c r="R58" s="4"/>
      <c r="S58" s="4">
        <v>152250.14000000001</v>
      </c>
      <c r="T58" s="4"/>
      <c r="U58" s="4"/>
      <c r="V58" s="4">
        <v>1142224.26</v>
      </c>
      <c r="W58" s="4"/>
      <c r="X58" s="4"/>
      <c r="Y58" s="4">
        <v>0</v>
      </c>
      <c r="Z58" s="4"/>
      <c r="AA58" s="4">
        <v>879265.08</v>
      </c>
      <c r="AB58" s="4"/>
      <c r="AC58" s="4"/>
      <c r="AD58" s="4">
        <v>541409.96</v>
      </c>
      <c r="AE58" s="4"/>
      <c r="AF58" s="4"/>
      <c r="AG58" s="4">
        <v>1757170.99</v>
      </c>
      <c r="AH58" s="4"/>
      <c r="AI58" s="4"/>
      <c r="AJ58" s="4">
        <v>0</v>
      </c>
      <c r="AK58" s="4"/>
      <c r="AL58" s="4"/>
      <c r="AM58" s="4">
        <v>998160.94</v>
      </c>
      <c r="AN58" s="4"/>
      <c r="AO58" s="4"/>
      <c r="AP58" s="4">
        <v>92016.86</v>
      </c>
      <c r="AQ58" s="4"/>
      <c r="AR58" s="4"/>
      <c r="AS58" s="4">
        <v>416750.62</v>
      </c>
      <c r="AT58" s="4"/>
      <c r="AU58" s="4"/>
      <c r="AV58" s="4">
        <v>4157000</v>
      </c>
      <c r="AW58" s="4"/>
      <c r="AX58" s="4">
        <v>1205795.0899999996</v>
      </c>
      <c r="AY58" s="4"/>
      <c r="AZ58" s="4"/>
      <c r="BA58" s="4">
        <v>304948.99</v>
      </c>
      <c r="BB58" s="4"/>
      <c r="BC58" s="4"/>
      <c r="BD58" s="4">
        <v>912542.90999999992</v>
      </c>
      <c r="BE58" s="4"/>
      <c r="BF58" s="4"/>
      <c r="BG58" s="4">
        <v>3142900</v>
      </c>
      <c r="BH58" s="4"/>
      <c r="BI58" s="4">
        <v>2082116.27</v>
      </c>
      <c r="BJ58" s="4"/>
      <c r="BK58" s="4"/>
      <c r="BL58" s="4">
        <v>639667.90999999992</v>
      </c>
      <c r="BM58" s="4"/>
      <c r="BN58" s="4"/>
      <c r="BO58" s="4">
        <v>1456157.8900000006</v>
      </c>
      <c r="BP58" s="4"/>
      <c r="BQ58" s="4"/>
      <c r="BR58" s="4">
        <v>1700100</v>
      </c>
      <c r="BS58" s="4">
        <v>0</v>
      </c>
      <c r="BT58" s="4">
        <v>688600.09999999986</v>
      </c>
      <c r="BU58" s="4"/>
      <c r="BV58" s="4"/>
      <c r="BW58" s="4">
        <v>106760.49999999999</v>
      </c>
      <c r="BX58" s="4"/>
      <c r="BY58" s="4"/>
      <c r="BZ58" s="4">
        <v>353192.91</v>
      </c>
      <c r="CA58" s="4"/>
      <c r="CB58" s="4"/>
      <c r="CC58" s="4">
        <v>0</v>
      </c>
      <c r="CD58" s="4">
        <v>0</v>
      </c>
      <c r="CE58" s="4"/>
      <c r="CF58" s="4">
        <v>560766.98999999976</v>
      </c>
      <c r="CG58" s="4"/>
      <c r="CH58" s="4"/>
      <c r="CI58" s="4">
        <v>76373.319999999992</v>
      </c>
      <c r="CJ58" s="4"/>
      <c r="CK58" s="4"/>
      <c r="CL58" s="4">
        <v>353094.58999999997</v>
      </c>
      <c r="CM58" s="4"/>
      <c r="CN58" s="4"/>
      <c r="CO58" s="4"/>
      <c r="CP58" s="4"/>
      <c r="CQ58" s="4">
        <v>1048716.0799999998</v>
      </c>
      <c r="CR58" s="4"/>
      <c r="CS58" s="4"/>
      <c r="CT58" s="4"/>
      <c r="CU58" s="4">
        <v>487559.00999999995</v>
      </c>
      <c r="CV58" s="4"/>
      <c r="CW58" s="4"/>
      <c r="CX58" s="4">
        <v>1023483.0999999999</v>
      </c>
      <c r="CY58" s="4"/>
      <c r="CZ58" s="4"/>
      <c r="DA58" s="4">
        <v>0</v>
      </c>
      <c r="DB58" s="4"/>
      <c r="DC58" s="4">
        <v>1085209.7800000003</v>
      </c>
      <c r="DD58" s="4"/>
      <c r="DE58" s="4"/>
      <c r="DF58" s="4">
        <v>169307.44</v>
      </c>
      <c r="DG58" s="4"/>
      <c r="DH58" s="4"/>
      <c r="DI58" s="4">
        <v>471437.44000000006</v>
      </c>
      <c r="DJ58" s="4"/>
      <c r="DK58" s="4"/>
      <c r="DL58" s="4">
        <v>926900</v>
      </c>
      <c r="DM58" s="4">
        <v>105300</v>
      </c>
      <c r="DN58" s="43">
        <v>1742227.5400000005</v>
      </c>
      <c r="DO58" s="4"/>
      <c r="DP58" s="4"/>
      <c r="DQ58" s="4">
        <v>454240.65</v>
      </c>
      <c r="DR58" s="4"/>
      <c r="DS58" s="4"/>
      <c r="DT58" s="4">
        <v>1245409.81</v>
      </c>
      <c r="DU58" s="4"/>
      <c r="DV58" s="4"/>
      <c r="DW58" s="4">
        <v>0</v>
      </c>
      <c r="DX58" s="4">
        <v>0</v>
      </c>
      <c r="DY58" s="4">
        <v>1956361.65</v>
      </c>
      <c r="DZ58" s="37"/>
      <c r="EA58" s="37">
        <v>12746.63</v>
      </c>
      <c r="EB58" s="4">
        <v>639509.19000000006</v>
      </c>
      <c r="EC58" s="4"/>
      <c r="ED58" s="4"/>
      <c r="EE58" s="37">
        <v>56</v>
      </c>
      <c r="EF58" s="4">
        <v>1063920.3799999999</v>
      </c>
      <c r="EG58" s="4"/>
      <c r="EH58" s="4"/>
      <c r="EI58" s="4">
        <v>69968.52</v>
      </c>
      <c r="EJ58" s="4">
        <v>0</v>
      </c>
      <c r="EK58" s="4">
        <v>0</v>
      </c>
      <c r="EL58" s="46">
        <f t="shared" si="8"/>
        <v>27953929.630000003</v>
      </c>
      <c r="EM58" s="3">
        <f t="shared" si="4"/>
        <v>0</v>
      </c>
      <c r="EN58" s="3">
        <f t="shared" si="5"/>
        <v>12802.63</v>
      </c>
      <c r="EO58" s="3">
        <f t="shared" si="9"/>
        <v>9926900</v>
      </c>
      <c r="EP58" s="3">
        <f t="shared" si="10"/>
        <v>105300</v>
      </c>
      <c r="EQ58" s="3">
        <f t="shared" si="6"/>
        <v>69968.52</v>
      </c>
      <c r="ER58" s="3">
        <f t="shared" si="11"/>
        <v>0</v>
      </c>
      <c r="ES58" s="46">
        <f t="shared" si="7"/>
        <v>19778901.120000001</v>
      </c>
    </row>
    <row r="59" spans="1:149">
      <c r="A59" s="6">
        <v>56</v>
      </c>
      <c r="B59" s="5" t="s">
        <v>22</v>
      </c>
      <c r="C59" s="47">
        <v>25103616.469999999</v>
      </c>
      <c r="D59" s="4">
        <v>518077.25</v>
      </c>
      <c r="E59" s="4"/>
      <c r="F59" s="4"/>
      <c r="G59" s="4">
        <v>476632.07</v>
      </c>
      <c r="H59" s="4"/>
      <c r="I59" s="4"/>
      <c r="J59" s="4">
        <v>75164.94</v>
      </c>
      <c r="K59" s="4"/>
      <c r="L59" s="4"/>
      <c r="M59" s="4"/>
      <c r="N59" s="4"/>
      <c r="O59" s="4">
        <v>778794.43</v>
      </c>
      <c r="P59" s="4"/>
      <c r="Q59" s="4"/>
      <c r="R59" s="4"/>
      <c r="S59" s="4">
        <v>299939.27</v>
      </c>
      <c r="T59" s="4"/>
      <c r="U59" s="4"/>
      <c r="V59" s="4">
        <v>122132.71</v>
      </c>
      <c r="W59" s="4"/>
      <c r="X59" s="4"/>
      <c r="Y59" s="4">
        <v>0</v>
      </c>
      <c r="Z59" s="4"/>
      <c r="AA59" s="4">
        <v>558809.26</v>
      </c>
      <c r="AB59" s="4"/>
      <c r="AC59" s="4"/>
      <c r="AD59" s="4">
        <v>235838.09</v>
      </c>
      <c r="AE59" s="4"/>
      <c r="AF59" s="4"/>
      <c r="AG59" s="4">
        <v>378179.96</v>
      </c>
      <c r="AH59" s="4"/>
      <c r="AI59" s="4"/>
      <c r="AJ59" s="4">
        <v>4143200</v>
      </c>
      <c r="AK59" s="4"/>
      <c r="AL59" s="4"/>
      <c r="AM59" s="4">
        <v>694454</v>
      </c>
      <c r="AN59" s="4">
        <v>44</v>
      </c>
      <c r="AO59" s="4"/>
      <c r="AP59" s="4">
        <v>469117.78</v>
      </c>
      <c r="AQ59" s="4"/>
      <c r="AR59" s="4"/>
      <c r="AS59" s="4">
        <v>418135.38</v>
      </c>
      <c r="AT59" s="4"/>
      <c r="AU59" s="4"/>
      <c r="AV59" s="4">
        <v>1476000</v>
      </c>
      <c r="AW59" s="4"/>
      <c r="AX59" s="4">
        <v>597792.8600000001</v>
      </c>
      <c r="AY59" s="4"/>
      <c r="AZ59" s="4"/>
      <c r="BA59" s="4">
        <v>748346.18</v>
      </c>
      <c r="BB59" s="4"/>
      <c r="BC59" s="4"/>
      <c r="BD59" s="4">
        <v>324165.29000000004</v>
      </c>
      <c r="BE59" s="4"/>
      <c r="BF59" s="4"/>
      <c r="BG59" s="4">
        <v>1170000</v>
      </c>
      <c r="BH59" s="4"/>
      <c r="BI59" s="4">
        <v>475404.16000000009</v>
      </c>
      <c r="BJ59" s="4"/>
      <c r="BK59" s="4"/>
      <c r="BL59" s="4">
        <v>132077.04</v>
      </c>
      <c r="BM59" s="4"/>
      <c r="BN59" s="4"/>
      <c r="BO59" s="4">
        <v>176665.35</v>
      </c>
      <c r="BP59" s="4"/>
      <c r="BQ59" s="4"/>
      <c r="BR59" s="4">
        <v>2210800</v>
      </c>
      <c r="BS59" s="4">
        <v>0</v>
      </c>
      <c r="BT59" s="4">
        <v>421790.49000000005</v>
      </c>
      <c r="BU59" s="4"/>
      <c r="BV59" s="4"/>
      <c r="BW59" s="4">
        <v>349380.76</v>
      </c>
      <c r="BX59" s="4"/>
      <c r="BY59" s="4"/>
      <c r="BZ59" s="4">
        <v>201552.49</v>
      </c>
      <c r="CA59" s="4"/>
      <c r="CB59" s="4"/>
      <c r="CC59" s="4">
        <v>0</v>
      </c>
      <c r="CD59" s="4">
        <v>0</v>
      </c>
      <c r="CE59" s="4"/>
      <c r="CF59" s="4">
        <v>678168.32000000007</v>
      </c>
      <c r="CG59" s="4"/>
      <c r="CH59" s="4"/>
      <c r="CI59" s="4">
        <v>274544.16000000003</v>
      </c>
      <c r="CJ59" s="4"/>
      <c r="CK59" s="4"/>
      <c r="CL59" s="4">
        <v>287306.42</v>
      </c>
      <c r="CM59" s="4"/>
      <c r="CN59" s="4"/>
      <c r="CO59" s="4"/>
      <c r="CP59" s="4"/>
      <c r="CQ59" s="4">
        <v>990912.04</v>
      </c>
      <c r="CR59" s="4"/>
      <c r="CS59" s="4"/>
      <c r="CT59" s="4"/>
      <c r="CU59" s="4">
        <v>251569.00000000003</v>
      </c>
      <c r="CV59" s="4"/>
      <c r="CW59" s="4"/>
      <c r="CX59" s="4">
        <v>554713.58000000007</v>
      </c>
      <c r="CY59" s="4"/>
      <c r="CZ59" s="4"/>
      <c r="DA59" s="4">
        <v>0</v>
      </c>
      <c r="DB59" s="4"/>
      <c r="DC59" s="4">
        <v>854214.54000000015</v>
      </c>
      <c r="DD59" s="4"/>
      <c r="DE59" s="4"/>
      <c r="DF59" s="4">
        <v>393432.58</v>
      </c>
      <c r="DG59" s="4"/>
      <c r="DH59" s="4"/>
      <c r="DI59" s="4">
        <v>279543.73</v>
      </c>
      <c r="DJ59" s="4"/>
      <c r="DK59" s="4"/>
      <c r="DL59" s="4">
        <v>1740000</v>
      </c>
      <c r="DM59" s="4">
        <v>0</v>
      </c>
      <c r="DN59" s="43">
        <v>985982.08999999962</v>
      </c>
      <c r="DO59" s="4"/>
      <c r="DP59" s="4"/>
      <c r="DQ59" s="4">
        <v>284259.72999999992</v>
      </c>
      <c r="DR59" s="4"/>
      <c r="DS59" s="4"/>
      <c r="DT59" s="4">
        <v>579820.15</v>
      </c>
      <c r="DU59" s="4"/>
      <c r="DV59" s="4"/>
      <c r="DW59" s="4">
        <v>0</v>
      </c>
      <c r="DX59" s="4">
        <v>0</v>
      </c>
      <c r="DY59" s="4">
        <v>702970.45000000054</v>
      </c>
      <c r="DZ59" s="4"/>
      <c r="EA59" s="4"/>
      <c r="EB59" s="4">
        <v>127538.65000000001</v>
      </c>
      <c r="EC59" s="4"/>
      <c r="ED59" s="4"/>
      <c r="EE59" s="4"/>
      <c r="EF59" s="4">
        <v>214565.91000000003</v>
      </c>
      <c r="EG59" s="4"/>
      <c r="EH59" s="4"/>
      <c r="EI59" s="4"/>
      <c r="EJ59" s="4">
        <v>0</v>
      </c>
      <c r="EK59" s="4">
        <v>0</v>
      </c>
      <c r="EL59" s="46">
        <f t="shared" si="8"/>
        <v>15911991.110000003</v>
      </c>
      <c r="EM59" s="3">
        <f t="shared" si="4"/>
        <v>44</v>
      </c>
      <c r="EN59" s="3">
        <f t="shared" si="5"/>
        <v>0</v>
      </c>
      <c r="EO59" s="3">
        <f t="shared" si="9"/>
        <v>10740000</v>
      </c>
      <c r="EP59" s="3">
        <f t="shared" si="10"/>
        <v>0</v>
      </c>
      <c r="EQ59" s="3">
        <f t="shared" si="6"/>
        <v>0</v>
      </c>
      <c r="ER59" s="3">
        <f t="shared" si="11"/>
        <v>0</v>
      </c>
      <c r="ES59" s="46">
        <f t="shared" si="7"/>
        <v>19931669.359999996</v>
      </c>
    </row>
    <row r="60" spans="1:149">
      <c r="A60" s="6">
        <v>57</v>
      </c>
      <c r="B60" s="5" t="s">
        <v>21</v>
      </c>
      <c r="C60" s="47">
        <v>41743818.390000001</v>
      </c>
      <c r="D60" s="4">
        <v>993583.53</v>
      </c>
      <c r="E60" s="4"/>
      <c r="F60" s="4"/>
      <c r="G60" s="4">
        <v>354077.99</v>
      </c>
      <c r="H60" s="4"/>
      <c r="I60" s="4"/>
      <c r="J60" s="4">
        <v>129011.58</v>
      </c>
      <c r="K60" s="4"/>
      <c r="L60" s="4"/>
      <c r="M60" s="4"/>
      <c r="N60" s="4"/>
      <c r="O60" s="4">
        <v>2229270.9700000002</v>
      </c>
      <c r="P60" s="4"/>
      <c r="Q60" s="4"/>
      <c r="R60" s="4"/>
      <c r="S60" s="4">
        <v>437262.63</v>
      </c>
      <c r="T60" s="4"/>
      <c r="U60" s="4"/>
      <c r="V60" s="4">
        <v>374410.65</v>
      </c>
      <c r="W60" s="4"/>
      <c r="X60" s="4"/>
      <c r="Y60" s="4">
        <v>0</v>
      </c>
      <c r="Z60" s="4"/>
      <c r="AA60" s="4">
        <v>861669.12</v>
      </c>
      <c r="AB60" s="4"/>
      <c r="AC60" s="4"/>
      <c r="AD60" s="4">
        <v>234957.42</v>
      </c>
      <c r="AE60" s="4"/>
      <c r="AF60" s="4"/>
      <c r="AG60" s="4">
        <v>120476.39</v>
      </c>
      <c r="AH60" s="4"/>
      <c r="AI60" s="4"/>
      <c r="AJ60" s="4">
        <v>900000</v>
      </c>
      <c r="AK60" s="4"/>
      <c r="AL60" s="4"/>
      <c r="AM60" s="4">
        <v>1106182.19</v>
      </c>
      <c r="AN60" s="4"/>
      <c r="AO60" s="4"/>
      <c r="AP60" s="4">
        <v>370831.86</v>
      </c>
      <c r="AQ60" s="4"/>
      <c r="AR60" s="4"/>
      <c r="AS60" s="4">
        <v>252183.89</v>
      </c>
      <c r="AT60" s="4"/>
      <c r="AU60" s="4"/>
      <c r="AV60" s="4">
        <v>0</v>
      </c>
      <c r="AW60" s="4"/>
      <c r="AX60" s="4">
        <v>815229.97</v>
      </c>
      <c r="AY60" s="4"/>
      <c r="AZ60" s="4"/>
      <c r="BA60" s="4">
        <v>178880.86</v>
      </c>
      <c r="BB60" s="4"/>
      <c r="BC60" s="4"/>
      <c r="BD60" s="4">
        <v>153402.99</v>
      </c>
      <c r="BE60" s="4"/>
      <c r="BF60" s="4"/>
      <c r="BG60" s="4">
        <v>1730000</v>
      </c>
      <c r="BH60" s="4"/>
      <c r="BI60" s="4">
        <v>1038420.63</v>
      </c>
      <c r="BJ60" s="4"/>
      <c r="BK60" s="4"/>
      <c r="BL60" s="4">
        <v>211373.2</v>
      </c>
      <c r="BM60" s="4"/>
      <c r="BN60" s="4"/>
      <c r="BO60" s="4">
        <v>162406.72</v>
      </c>
      <c r="BP60" s="4"/>
      <c r="BQ60" s="4"/>
      <c r="BR60" s="4">
        <v>1055000</v>
      </c>
      <c r="BS60" s="4">
        <v>0</v>
      </c>
      <c r="BT60" s="4">
        <v>628664.25999999989</v>
      </c>
      <c r="BU60" s="4"/>
      <c r="BV60" s="4"/>
      <c r="BW60" s="4">
        <v>179697.73</v>
      </c>
      <c r="BX60" s="4"/>
      <c r="BY60" s="4"/>
      <c r="BZ60" s="4">
        <v>281853.56999999995</v>
      </c>
      <c r="CA60" s="4"/>
      <c r="CB60" s="4"/>
      <c r="CC60" s="4">
        <v>580000</v>
      </c>
      <c r="CD60" s="4">
        <v>0</v>
      </c>
      <c r="CE60" s="4"/>
      <c r="CF60" s="4">
        <v>1944311.6599999997</v>
      </c>
      <c r="CG60" s="4"/>
      <c r="CH60" s="4"/>
      <c r="CI60" s="4">
        <v>554993.53</v>
      </c>
      <c r="CJ60" s="4"/>
      <c r="CK60" s="4"/>
      <c r="CL60" s="4">
        <v>228348.19000000003</v>
      </c>
      <c r="CM60" s="4"/>
      <c r="CN60" s="4"/>
      <c r="CO60" s="4"/>
      <c r="CP60" s="4"/>
      <c r="CQ60" s="4">
        <v>950067.79999999981</v>
      </c>
      <c r="CR60" s="4"/>
      <c r="CS60" s="4"/>
      <c r="CT60" s="4"/>
      <c r="CU60" s="4">
        <v>202488.95999999999</v>
      </c>
      <c r="CV60" s="4"/>
      <c r="CW60" s="4"/>
      <c r="CX60" s="4">
        <v>268343.76</v>
      </c>
      <c r="CY60" s="4"/>
      <c r="CZ60" s="4"/>
      <c r="DA60" s="4">
        <v>0</v>
      </c>
      <c r="DB60" s="4"/>
      <c r="DC60" s="4">
        <v>962017.67</v>
      </c>
      <c r="DD60" s="4"/>
      <c r="DE60" s="4"/>
      <c r="DF60" s="4">
        <v>538855.73999999987</v>
      </c>
      <c r="DG60" s="4"/>
      <c r="DH60" s="4"/>
      <c r="DI60" s="4">
        <v>134677.66999999998</v>
      </c>
      <c r="DJ60" s="4"/>
      <c r="DK60" s="4"/>
      <c r="DL60" s="4">
        <v>0</v>
      </c>
      <c r="DM60" s="4">
        <v>0</v>
      </c>
      <c r="DN60" s="43">
        <v>1437556.3100000003</v>
      </c>
      <c r="DO60" s="4"/>
      <c r="DP60" s="4"/>
      <c r="DQ60" s="4">
        <v>523587.69</v>
      </c>
      <c r="DR60" s="4"/>
      <c r="DS60" s="4"/>
      <c r="DT60" s="4">
        <v>190494.25999999995</v>
      </c>
      <c r="DU60" s="4"/>
      <c r="DV60" s="4"/>
      <c r="DW60" s="4">
        <v>0</v>
      </c>
      <c r="DX60" s="4">
        <v>0</v>
      </c>
      <c r="DY60" s="4">
        <v>1041443.1699999999</v>
      </c>
      <c r="DZ60" s="4"/>
      <c r="EA60" s="4"/>
      <c r="EB60" s="4">
        <v>479030.74</v>
      </c>
      <c r="EC60" s="4"/>
      <c r="ED60" s="4"/>
      <c r="EE60" s="4"/>
      <c r="EF60" s="4">
        <v>300179.75999999995</v>
      </c>
      <c r="EG60" s="4"/>
      <c r="EH60" s="4"/>
      <c r="EI60" s="4">
        <v>5000</v>
      </c>
      <c r="EJ60" s="4">
        <v>0</v>
      </c>
      <c r="EK60" s="4">
        <v>0</v>
      </c>
      <c r="EL60" s="46">
        <f t="shared" si="8"/>
        <v>20870245.060000002</v>
      </c>
      <c r="EM60" s="3">
        <f t="shared" si="4"/>
        <v>0</v>
      </c>
      <c r="EN60" s="3">
        <f t="shared" si="5"/>
        <v>0</v>
      </c>
      <c r="EO60" s="3">
        <f t="shared" si="9"/>
        <v>4265000</v>
      </c>
      <c r="EP60" s="3">
        <f t="shared" si="10"/>
        <v>0</v>
      </c>
      <c r="EQ60" s="3">
        <f t="shared" si="6"/>
        <v>5000</v>
      </c>
      <c r="ER60" s="3">
        <f t="shared" si="11"/>
        <v>0</v>
      </c>
      <c r="ES60" s="46">
        <f t="shared" si="7"/>
        <v>25133573.329999998</v>
      </c>
    </row>
    <row r="61" spans="1:149">
      <c r="A61" s="6">
        <v>58</v>
      </c>
      <c r="B61" s="5" t="s">
        <v>20</v>
      </c>
      <c r="C61" s="47">
        <v>23891157.140000001</v>
      </c>
      <c r="D61" s="43">
        <v>1060700</v>
      </c>
      <c r="E61" s="43"/>
      <c r="F61" s="43"/>
      <c r="G61" s="43">
        <v>202558</v>
      </c>
      <c r="H61" s="43"/>
      <c r="I61" s="43"/>
      <c r="J61" s="43">
        <v>37888.5</v>
      </c>
      <c r="K61" s="43"/>
      <c r="L61" s="43"/>
      <c r="M61" s="43"/>
      <c r="N61" s="43"/>
      <c r="O61" s="43">
        <v>643561.91</v>
      </c>
      <c r="P61" s="43"/>
      <c r="Q61" s="43"/>
      <c r="R61" s="43"/>
      <c r="S61" s="43">
        <v>178072.95999999999</v>
      </c>
      <c r="T61" s="43"/>
      <c r="U61" s="43"/>
      <c r="V61" s="43">
        <v>38042</v>
      </c>
      <c r="W61" s="43"/>
      <c r="X61" s="43"/>
      <c r="Y61" s="43">
        <v>0</v>
      </c>
      <c r="Z61" s="43"/>
      <c r="AA61" s="43">
        <v>619726.47</v>
      </c>
      <c r="AB61" s="43"/>
      <c r="AC61" s="43"/>
      <c r="AD61" s="43">
        <v>135253.57</v>
      </c>
      <c r="AE61" s="43"/>
      <c r="AF61" s="43"/>
      <c r="AG61" s="43">
        <v>41948.58</v>
      </c>
      <c r="AH61" s="43"/>
      <c r="AI61" s="43"/>
      <c r="AJ61" s="43">
        <v>2854826</v>
      </c>
      <c r="AK61" s="43"/>
      <c r="AL61" s="43"/>
      <c r="AM61" s="43">
        <v>682689.99</v>
      </c>
      <c r="AN61" s="43"/>
      <c r="AO61" s="43"/>
      <c r="AP61" s="43">
        <v>303458.19</v>
      </c>
      <c r="AQ61" s="43"/>
      <c r="AR61" s="43"/>
      <c r="AS61" s="43">
        <v>69025.149999999994</v>
      </c>
      <c r="AT61" s="43"/>
      <c r="AU61" s="43"/>
      <c r="AV61" s="43">
        <v>0</v>
      </c>
      <c r="AW61" s="43"/>
      <c r="AX61" s="43">
        <v>530566.95000000007</v>
      </c>
      <c r="AY61" s="43"/>
      <c r="AZ61" s="43"/>
      <c r="BA61" s="43">
        <v>169409.72</v>
      </c>
      <c r="BB61" s="43"/>
      <c r="BC61" s="43"/>
      <c r="BD61" s="43">
        <v>26652.02</v>
      </c>
      <c r="BE61" s="43"/>
      <c r="BF61" s="43"/>
      <c r="BG61" s="43">
        <v>1650000</v>
      </c>
      <c r="BH61" s="43"/>
      <c r="BI61" s="43">
        <v>639185.43000000005</v>
      </c>
      <c r="BJ61" s="43"/>
      <c r="BK61" s="43"/>
      <c r="BL61" s="37">
        <v>281875.99</v>
      </c>
      <c r="BM61" s="43"/>
      <c r="BN61" s="43"/>
      <c r="BO61" s="43">
        <v>85203.37</v>
      </c>
      <c r="BP61" s="43"/>
      <c r="BQ61" s="43"/>
      <c r="BR61" s="43">
        <v>5495174</v>
      </c>
      <c r="BS61" s="43">
        <v>0</v>
      </c>
      <c r="BT61" s="43">
        <v>657045.49999999977</v>
      </c>
      <c r="BU61" s="43"/>
      <c r="BV61" s="43"/>
      <c r="BW61" s="43">
        <v>189956.39</v>
      </c>
      <c r="BX61" s="43"/>
      <c r="BY61" s="43"/>
      <c r="BZ61" s="43">
        <v>42843.960000000006</v>
      </c>
      <c r="CA61" s="43"/>
      <c r="CB61" s="43"/>
      <c r="CC61" s="43">
        <v>0</v>
      </c>
      <c r="CD61" s="43">
        <v>0</v>
      </c>
      <c r="CE61" s="43"/>
      <c r="CF61" s="43">
        <v>687457.65000000026</v>
      </c>
      <c r="CG61" s="43"/>
      <c r="CH61" s="43"/>
      <c r="CI61" s="43">
        <v>206303.97999999998</v>
      </c>
      <c r="CJ61" s="43"/>
      <c r="CK61" s="43"/>
      <c r="CL61" s="43">
        <v>73339</v>
      </c>
      <c r="CM61" s="43"/>
      <c r="CN61" s="43"/>
      <c r="CO61" s="43"/>
      <c r="CP61" s="43"/>
      <c r="CQ61" s="43">
        <v>855449.49999999988</v>
      </c>
      <c r="CR61" s="43"/>
      <c r="CS61" s="43"/>
      <c r="CT61" s="43"/>
      <c r="CU61" s="43">
        <v>192966.25999999998</v>
      </c>
      <c r="CV61" s="43"/>
      <c r="CW61" s="43"/>
      <c r="CX61" s="43">
        <v>55175.28</v>
      </c>
      <c r="CY61" s="43"/>
      <c r="CZ61" s="43"/>
      <c r="DA61" s="43">
        <v>0</v>
      </c>
      <c r="DB61" s="43"/>
      <c r="DC61" s="43">
        <v>731397.45000000007</v>
      </c>
      <c r="DD61" s="43"/>
      <c r="DE61" s="43"/>
      <c r="DF61" s="43">
        <v>142657.19</v>
      </c>
      <c r="DG61" s="43"/>
      <c r="DH61" s="43"/>
      <c r="DI61" s="43">
        <v>100630.03</v>
      </c>
      <c r="DJ61" s="43"/>
      <c r="DK61" s="43"/>
      <c r="DL61" s="43">
        <v>100000</v>
      </c>
      <c r="DM61" s="43">
        <v>0</v>
      </c>
      <c r="DN61" s="43">
        <v>1475510.3599999999</v>
      </c>
      <c r="DO61" s="43"/>
      <c r="DP61" s="43"/>
      <c r="DQ61" s="43">
        <v>245125.4</v>
      </c>
      <c r="DR61" s="43"/>
      <c r="DS61" s="43"/>
      <c r="DT61" s="43">
        <v>53874.53</v>
      </c>
      <c r="DU61" s="43"/>
      <c r="DV61" s="43"/>
      <c r="DW61" s="43">
        <v>0</v>
      </c>
      <c r="DX61" s="43">
        <v>0</v>
      </c>
      <c r="DY61" s="43">
        <v>1012243.01</v>
      </c>
      <c r="DZ61" s="43"/>
      <c r="EA61" s="43"/>
      <c r="EB61" s="43">
        <v>214208.08000000005</v>
      </c>
      <c r="EC61" s="43"/>
      <c r="ED61" s="43"/>
      <c r="EE61" s="43"/>
      <c r="EF61" s="43">
        <v>68275.95</v>
      </c>
      <c r="EG61" s="43"/>
      <c r="EH61" s="43"/>
      <c r="EI61" s="43"/>
      <c r="EJ61" s="43">
        <v>0</v>
      </c>
      <c r="EK61" s="43">
        <v>0</v>
      </c>
      <c r="EL61" s="49">
        <f t="shared" si="8"/>
        <v>12750278.319999995</v>
      </c>
      <c r="EM61" s="3">
        <f t="shared" si="4"/>
        <v>0</v>
      </c>
      <c r="EN61" s="3">
        <f t="shared" si="5"/>
        <v>0</v>
      </c>
      <c r="EO61" s="3">
        <f t="shared" si="9"/>
        <v>10100000</v>
      </c>
      <c r="EP61" s="3">
        <f t="shared" si="10"/>
        <v>0</v>
      </c>
      <c r="EQ61" s="3">
        <f t="shared" si="6"/>
        <v>0</v>
      </c>
      <c r="ER61" s="3">
        <f t="shared" si="11"/>
        <v>0</v>
      </c>
      <c r="ES61" s="46">
        <f t="shared" si="7"/>
        <v>21240878.820000008</v>
      </c>
    </row>
    <row r="62" spans="1:149">
      <c r="A62" s="6">
        <v>59</v>
      </c>
      <c r="B62" s="5" t="s">
        <v>19</v>
      </c>
      <c r="C62" s="47">
        <v>21062363.100000001</v>
      </c>
      <c r="D62" s="4">
        <v>175940</v>
      </c>
      <c r="E62" s="4"/>
      <c r="F62" s="4"/>
      <c r="G62" s="4">
        <v>566806</v>
      </c>
      <c r="H62" s="4"/>
      <c r="I62" s="4"/>
      <c r="J62" s="4">
        <v>69166</v>
      </c>
      <c r="K62" s="4"/>
      <c r="L62" s="4"/>
      <c r="M62" s="4"/>
      <c r="N62" s="4"/>
      <c r="O62" s="4">
        <v>136540</v>
      </c>
      <c r="P62" s="4"/>
      <c r="Q62" s="4"/>
      <c r="R62" s="4"/>
      <c r="S62" s="4">
        <v>472848.75</v>
      </c>
      <c r="T62" s="4"/>
      <c r="U62" s="4"/>
      <c r="V62" s="4">
        <v>86893.92</v>
      </c>
      <c r="W62" s="4"/>
      <c r="X62" s="4"/>
      <c r="Y62" s="4">
        <v>0</v>
      </c>
      <c r="Z62" s="4"/>
      <c r="AA62" s="4">
        <v>140258</v>
      </c>
      <c r="AB62" s="4"/>
      <c r="AC62" s="4"/>
      <c r="AD62" s="4">
        <v>470928</v>
      </c>
      <c r="AE62" s="4"/>
      <c r="AF62" s="4"/>
      <c r="AG62" s="4">
        <v>54345</v>
      </c>
      <c r="AH62" s="4"/>
      <c r="AI62" s="4"/>
      <c r="AJ62" s="4">
        <v>0</v>
      </c>
      <c r="AK62" s="4"/>
      <c r="AL62" s="4"/>
      <c r="AM62" s="4">
        <v>148770</v>
      </c>
      <c r="AN62" s="4"/>
      <c r="AO62" s="4"/>
      <c r="AP62" s="4">
        <v>452121</v>
      </c>
      <c r="AQ62" s="4"/>
      <c r="AR62" s="4"/>
      <c r="AS62" s="4">
        <v>91744</v>
      </c>
      <c r="AT62" s="4"/>
      <c r="AU62" s="4"/>
      <c r="AV62" s="4">
        <v>312500</v>
      </c>
      <c r="AW62" s="4"/>
      <c r="AX62" s="4">
        <v>153233</v>
      </c>
      <c r="AY62" s="4"/>
      <c r="AZ62" s="4"/>
      <c r="BA62" s="4">
        <v>421625</v>
      </c>
      <c r="BB62" s="4"/>
      <c r="BC62" s="4"/>
      <c r="BD62" s="4">
        <v>82211</v>
      </c>
      <c r="BE62" s="4"/>
      <c r="BF62" s="4"/>
      <c r="BG62" s="4">
        <v>830000</v>
      </c>
      <c r="BH62" s="4"/>
      <c r="BI62" s="4">
        <v>158542</v>
      </c>
      <c r="BJ62" s="4"/>
      <c r="BK62" s="4"/>
      <c r="BL62" s="4">
        <v>440695</v>
      </c>
      <c r="BM62" s="4"/>
      <c r="BN62" s="4"/>
      <c r="BO62" s="4">
        <v>58880</v>
      </c>
      <c r="BP62" s="4"/>
      <c r="BQ62" s="4"/>
      <c r="BR62" s="4">
        <v>2352664</v>
      </c>
      <c r="BS62" s="4">
        <v>0</v>
      </c>
      <c r="BT62" s="4">
        <v>124764</v>
      </c>
      <c r="BU62" s="4"/>
      <c r="BV62" s="4"/>
      <c r="BW62" s="4">
        <v>437123</v>
      </c>
      <c r="BX62" s="4"/>
      <c r="BY62" s="4"/>
      <c r="BZ62" s="4">
        <v>54142</v>
      </c>
      <c r="CA62" s="4"/>
      <c r="CB62" s="4"/>
      <c r="CC62" s="4">
        <v>0</v>
      </c>
      <c r="CD62" s="4">
        <v>0</v>
      </c>
      <c r="CE62" s="4"/>
      <c r="CF62" s="4">
        <v>150490</v>
      </c>
      <c r="CG62" s="4"/>
      <c r="CH62" s="4"/>
      <c r="CI62" s="4">
        <v>486541</v>
      </c>
      <c r="CJ62" s="4"/>
      <c r="CK62" s="4"/>
      <c r="CL62" s="4">
        <v>60164</v>
      </c>
      <c r="CM62" s="4"/>
      <c r="CN62" s="4"/>
      <c r="CO62" s="4"/>
      <c r="CP62" s="4"/>
      <c r="CQ62" s="4">
        <v>161269</v>
      </c>
      <c r="CR62" s="4"/>
      <c r="CS62" s="4"/>
      <c r="CT62" s="4"/>
      <c r="CU62" s="4">
        <v>493947</v>
      </c>
      <c r="CV62" s="4"/>
      <c r="CW62" s="4"/>
      <c r="CX62" s="4">
        <v>51276</v>
      </c>
      <c r="CY62" s="4"/>
      <c r="CZ62" s="4"/>
      <c r="DA62" s="4">
        <v>0</v>
      </c>
      <c r="DB62" s="4"/>
      <c r="DC62" s="4">
        <v>147527</v>
      </c>
      <c r="DD62" s="4"/>
      <c r="DE62" s="4"/>
      <c r="DF62" s="4">
        <v>415033.55</v>
      </c>
      <c r="DG62" s="4"/>
      <c r="DH62" s="4"/>
      <c r="DI62" s="4">
        <v>43909</v>
      </c>
      <c r="DJ62" s="4"/>
      <c r="DK62" s="4"/>
      <c r="DL62" s="4">
        <v>53000</v>
      </c>
      <c r="DM62" s="4">
        <v>0</v>
      </c>
      <c r="DN62" s="43">
        <v>278776</v>
      </c>
      <c r="DO62" s="4"/>
      <c r="DP62" s="4"/>
      <c r="DQ62" s="4">
        <v>422904</v>
      </c>
      <c r="DR62" s="4"/>
      <c r="DS62" s="4"/>
      <c r="DT62" s="4">
        <v>67178</v>
      </c>
      <c r="DU62" s="4"/>
      <c r="DV62" s="4"/>
      <c r="DW62" s="4">
        <v>0</v>
      </c>
      <c r="DX62" s="4">
        <v>0</v>
      </c>
      <c r="DY62" s="4">
        <v>328075</v>
      </c>
      <c r="DZ62" s="4"/>
      <c r="EA62" s="4"/>
      <c r="EB62" s="4">
        <v>550198</v>
      </c>
      <c r="EC62" s="4"/>
      <c r="ED62" s="4"/>
      <c r="EE62" s="4"/>
      <c r="EF62" s="4">
        <v>36569</v>
      </c>
      <c r="EG62" s="4"/>
      <c r="EH62" s="4"/>
      <c r="EI62" s="4"/>
      <c r="EJ62" s="4">
        <v>0</v>
      </c>
      <c r="EK62" s="4">
        <v>0</v>
      </c>
      <c r="EL62" s="46">
        <f t="shared" si="8"/>
        <v>8491432.2199999988</v>
      </c>
      <c r="EM62" s="3">
        <f t="shared" si="4"/>
        <v>0</v>
      </c>
      <c r="EN62" s="3">
        <f t="shared" si="5"/>
        <v>0</v>
      </c>
      <c r="EO62" s="3">
        <f t="shared" si="9"/>
        <v>3548164</v>
      </c>
      <c r="EP62" s="3">
        <f t="shared" si="10"/>
        <v>0</v>
      </c>
      <c r="EQ62" s="3">
        <f t="shared" si="6"/>
        <v>0</v>
      </c>
      <c r="ER62" s="3">
        <f t="shared" si="11"/>
        <v>0</v>
      </c>
      <c r="ES62" s="46">
        <f t="shared" si="7"/>
        <v>16119094.880000003</v>
      </c>
    </row>
    <row r="63" spans="1:149">
      <c r="A63" s="6">
        <v>60</v>
      </c>
      <c r="B63" s="5" t="s">
        <v>18</v>
      </c>
      <c r="C63" s="47">
        <v>29397239.310000002</v>
      </c>
      <c r="D63" s="4">
        <v>524095.14</v>
      </c>
      <c r="E63" s="4"/>
      <c r="F63" s="4"/>
      <c r="G63" s="4">
        <v>559406.35</v>
      </c>
      <c r="H63" s="4"/>
      <c r="I63" s="4"/>
      <c r="J63" s="4">
        <v>109114.43</v>
      </c>
      <c r="K63" s="4"/>
      <c r="L63" s="4"/>
      <c r="M63" s="4"/>
      <c r="N63" s="4"/>
      <c r="O63" s="4">
        <v>247529.77</v>
      </c>
      <c r="P63" s="4"/>
      <c r="Q63" s="4"/>
      <c r="R63" s="4"/>
      <c r="S63" s="4">
        <v>369645.3</v>
      </c>
      <c r="T63" s="4"/>
      <c r="U63" s="4"/>
      <c r="V63" s="4">
        <v>49022.85</v>
      </c>
      <c r="W63" s="4"/>
      <c r="X63" s="4"/>
      <c r="Y63" s="4">
        <v>0</v>
      </c>
      <c r="Z63" s="4"/>
      <c r="AA63" s="4">
        <v>440939.97</v>
      </c>
      <c r="AB63" s="4"/>
      <c r="AC63" s="4"/>
      <c r="AD63" s="4">
        <v>558691.64</v>
      </c>
      <c r="AE63" s="4"/>
      <c r="AF63" s="4"/>
      <c r="AG63" s="4">
        <v>158960.6</v>
      </c>
      <c r="AH63" s="4"/>
      <c r="AI63" s="4"/>
      <c r="AJ63" s="4">
        <v>0</v>
      </c>
      <c r="AK63" s="4"/>
      <c r="AL63" s="4"/>
      <c r="AM63" s="4">
        <v>422266.7</v>
      </c>
      <c r="AN63" s="4"/>
      <c r="AO63" s="4"/>
      <c r="AP63" s="4">
        <v>507978.45</v>
      </c>
      <c r="AQ63" s="4"/>
      <c r="AR63" s="4"/>
      <c r="AS63" s="4">
        <v>329077.40999999997</v>
      </c>
      <c r="AT63" s="4"/>
      <c r="AU63" s="4"/>
      <c r="AV63" s="4">
        <v>0</v>
      </c>
      <c r="AW63" s="4"/>
      <c r="AX63" s="4">
        <v>203926.68999999997</v>
      </c>
      <c r="AY63" s="4"/>
      <c r="AZ63" s="4"/>
      <c r="BA63" s="4">
        <v>777440.7300000001</v>
      </c>
      <c r="BB63" s="4"/>
      <c r="BC63" s="4"/>
      <c r="BD63" s="4">
        <v>95292.12</v>
      </c>
      <c r="BE63" s="4"/>
      <c r="BF63" s="4"/>
      <c r="BG63" s="4">
        <v>2171500</v>
      </c>
      <c r="BH63" s="4"/>
      <c r="BI63" s="4">
        <v>400432.38999999996</v>
      </c>
      <c r="BJ63" s="4"/>
      <c r="BK63" s="4"/>
      <c r="BL63" s="4">
        <v>1152679.1000000001</v>
      </c>
      <c r="BM63" s="4"/>
      <c r="BN63" s="4"/>
      <c r="BO63" s="4">
        <v>462065.59</v>
      </c>
      <c r="BP63" s="4"/>
      <c r="BQ63" s="4"/>
      <c r="BR63" s="4">
        <v>4769915</v>
      </c>
      <c r="BS63" s="4">
        <v>0</v>
      </c>
      <c r="BT63" s="4">
        <v>233248.45000000004</v>
      </c>
      <c r="BU63" s="4"/>
      <c r="BV63" s="4"/>
      <c r="BW63" s="4">
        <v>718074.21000000008</v>
      </c>
      <c r="BX63" s="4"/>
      <c r="BY63" s="4"/>
      <c r="BZ63" s="4">
        <v>24613.23</v>
      </c>
      <c r="CA63" s="4"/>
      <c r="CB63" s="4"/>
      <c r="CC63" s="4">
        <v>0</v>
      </c>
      <c r="CD63" s="4">
        <v>0</v>
      </c>
      <c r="CE63" s="4"/>
      <c r="CF63" s="4">
        <v>256419.30999999991</v>
      </c>
      <c r="CG63" s="4"/>
      <c r="CH63" s="4"/>
      <c r="CI63" s="4">
        <v>289520.02999999997</v>
      </c>
      <c r="CJ63" s="4"/>
      <c r="CK63" s="4"/>
      <c r="CL63" s="4">
        <v>73311.16</v>
      </c>
      <c r="CM63" s="4"/>
      <c r="CN63" s="4"/>
      <c r="CO63" s="4"/>
      <c r="CP63" s="4"/>
      <c r="CQ63" s="4">
        <v>458005.20999999996</v>
      </c>
      <c r="CR63" s="4"/>
      <c r="CS63" s="4"/>
      <c r="CT63" s="4"/>
      <c r="CU63" s="4">
        <v>178380.96999999997</v>
      </c>
      <c r="CV63" s="4"/>
      <c r="CW63" s="4"/>
      <c r="CX63" s="4">
        <v>225391.16999999998</v>
      </c>
      <c r="CY63" s="4"/>
      <c r="CZ63" s="4"/>
      <c r="DA63" s="4">
        <v>0</v>
      </c>
      <c r="DB63" s="4"/>
      <c r="DC63" s="4">
        <v>369026.36000000004</v>
      </c>
      <c r="DD63" s="4"/>
      <c r="DE63" s="4"/>
      <c r="DF63" s="4">
        <v>971549.42999999982</v>
      </c>
      <c r="DG63" s="4"/>
      <c r="DH63" s="4"/>
      <c r="DI63" s="4">
        <v>40574</v>
      </c>
      <c r="DJ63" s="4"/>
      <c r="DK63" s="4"/>
      <c r="DL63" s="4">
        <v>200000</v>
      </c>
      <c r="DM63" s="4">
        <v>0</v>
      </c>
      <c r="DN63" s="44">
        <v>726508.03</v>
      </c>
      <c r="DO63" s="4"/>
      <c r="DP63" s="4"/>
      <c r="DQ63" s="4">
        <v>752613.11999999976</v>
      </c>
      <c r="DR63" s="4"/>
      <c r="DS63" s="4"/>
      <c r="DT63" s="4">
        <v>143236.10999999999</v>
      </c>
      <c r="DU63" s="4"/>
      <c r="DV63" s="4"/>
      <c r="DW63" s="4">
        <v>0</v>
      </c>
      <c r="DX63" s="4">
        <v>200000</v>
      </c>
      <c r="DY63" s="4">
        <v>1335325.6900000002</v>
      </c>
      <c r="DZ63" s="4"/>
      <c r="EA63" s="4"/>
      <c r="EB63" s="4">
        <v>1521837.1299999987</v>
      </c>
      <c r="EC63" s="4"/>
      <c r="ED63" s="4"/>
      <c r="EE63" s="4"/>
      <c r="EF63" s="4">
        <v>442707.28999999992</v>
      </c>
      <c r="EG63" s="4"/>
      <c r="EH63" s="4"/>
      <c r="EI63" s="4"/>
      <c r="EJ63" s="4">
        <v>0</v>
      </c>
      <c r="EK63" s="4">
        <v>0</v>
      </c>
      <c r="EL63" s="46">
        <f t="shared" si="8"/>
        <v>16128906.129999997</v>
      </c>
      <c r="EM63" s="3">
        <f t="shared" si="4"/>
        <v>0</v>
      </c>
      <c r="EN63" s="3">
        <f t="shared" si="5"/>
        <v>0</v>
      </c>
      <c r="EO63" s="3">
        <f t="shared" si="9"/>
        <v>7141415</v>
      </c>
      <c r="EP63" s="3">
        <f t="shared" si="10"/>
        <v>200000</v>
      </c>
      <c r="EQ63" s="3">
        <f t="shared" si="6"/>
        <v>0</v>
      </c>
      <c r="ER63" s="3">
        <f t="shared" si="11"/>
        <v>0</v>
      </c>
      <c r="ES63" s="46">
        <f t="shared" si="7"/>
        <v>20209748.180000007</v>
      </c>
    </row>
    <row r="64" spans="1:149">
      <c r="A64" s="6">
        <v>61</v>
      </c>
      <c r="B64" s="5" t="s">
        <v>17</v>
      </c>
      <c r="C64" s="47">
        <v>31180994.299999997</v>
      </c>
      <c r="D64" s="4">
        <v>389932.58</v>
      </c>
      <c r="E64" s="4"/>
      <c r="F64" s="4"/>
      <c r="G64" s="4">
        <v>392633.1</v>
      </c>
      <c r="H64" s="4"/>
      <c r="I64" s="4"/>
      <c r="J64" s="4">
        <v>354969.97</v>
      </c>
      <c r="K64" s="4"/>
      <c r="L64" s="4"/>
      <c r="M64" s="4"/>
      <c r="N64" s="4"/>
      <c r="O64" s="4">
        <v>294082.21000000002</v>
      </c>
      <c r="P64" s="4"/>
      <c r="Q64" s="4"/>
      <c r="R64" s="4"/>
      <c r="S64" s="4">
        <v>318131.32</v>
      </c>
      <c r="T64" s="4"/>
      <c r="U64" s="4"/>
      <c r="V64" s="4">
        <v>279784.59999999998</v>
      </c>
      <c r="W64" s="4"/>
      <c r="X64" s="4"/>
      <c r="Y64" s="4">
        <v>200000</v>
      </c>
      <c r="Z64" s="4"/>
      <c r="AA64" s="4">
        <v>339902.91</v>
      </c>
      <c r="AB64" s="4"/>
      <c r="AC64" s="4"/>
      <c r="AD64" s="4">
        <v>430824.87</v>
      </c>
      <c r="AE64" s="4"/>
      <c r="AF64" s="4"/>
      <c r="AG64" s="4">
        <v>481674.4</v>
      </c>
      <c r="AH64" s="4"/>
      <c r="AI64" s="4"/>
      <c r="AJ64" s="4">
        <v>0</v>
      </c>
      <c r="AK64" s="4"/>
      <c r="AL64" s="4"/>
      <c r="AM64" s="4">
        <v>322125.62</v>
      </c>
      <c r="AN64" s="4"/>
      <c r="AO64" s="4"/>
      <c r="AP64" s="4">
        <v>273678.25</v>
      </c>
      <c r="AQ64" s="4"/>
      <c r="AR64" s="4"/>
      <c r="AS64" s="4">
        <v>292515.45</v>
      </c>
      <c r="AT64" s="4"/>
      <c r="AU64" s="4"/>
      <c r="AV64" s="4">
        <v>0</v>
      </c>
      <c r="AW64" s="4"/>
      <c r="AX64" s="4">
        <v>236364.64999999997</v>
      </c>
      <c r="AY64" s="4"/>
      <c r="AZ64" s="4"/>
      <c r="BA64" s="4">
        <v>514068.34</v>
      </c>
      <c r="BB64" s="4"/>
      <c r="BC64" s="4"/>
      <c r="BD64" s="4">
        <v>373036.17999999988</v>
      </c>
      <c r="BE64" s="4"/>
      <c r="BF64" s="4"/>
      <c r="BG64" s="4">
        <v>6800000</v>
      </c>
      <c r="BH64" s="4"/>
      <c r="BI64" s="4">
        <v>543216.26000000013</v>
      </c>
      <c r="BJ64" s="4"/>
      <c r="BK64" s="4"/>
      <c r="BL64" s="4">
        <v>840229.73999999964</v>
      </c>
      <c r="BM64" s="4"/>
      <c r="BN64" s="4"/>
      <c r="BO64" s="4">
        <v>534405.15999999992</v>
      </c>
      <c r="BP64" s="4"/>
      <c r="BQ64" s="4"/>
      <c r="BR64" s="4">
        <v>0</v>
      </c>
      <c r="BS64" s="4">
        <v>0</v>
      </c>
      <c r="BT64" s="4">
        <v>243641.71000000005</v>
      </c>
      <c r="BU64" s="4"/>
      <c r="BV64" s="4"/>
      <c r="BW64" s="4">
        <v>667045.61</v>
      </c>
      <c r="BX64" s="4"/>
      <c r="BY64" s="4"/>
      <c r="BZ64" s="4">
        <v>282440.2</v>
      </c>
      <c r="CA64" s="4"/>
      <c r="CB64" s="4"/>
      <c r="CC64" s="4">
        <v>0</v>
      </c>
      <c r="CD64" s="4">
        <v>0</v>
      </c>
      <c r="CE64" s="4"/>
      <c r="CF64" s="4">
        <v>210123.23000000004</v>
      </c>
      <c r="CG64" s="4"/>
      <c r="CH64" s="4"/>
      <c r="CI64" s="4">
        <v>502994.63000000006</v>
      </c>
      <c r="CJ64" s="4"/>
      <c r="CK64" s="4"/>
      <c r="CL64" s="4">
        <v>216992.77000000005</v>
      </c>
      <c r="CM64" s="4"/>
      <c r="CN64" s="4"/>
      <c r="CO64" s="4"/>
      <c r="CP64" s="4"/>
      <c r="CQ64" s="4">
        <v>446438.79</v>
      </c>
      <c r="CR64" s="4"/>
      <c r="CS64" s="4"/>
      <c r="CT64" s="4"/>
      <c r="CU64" s="4">
        <v>410530.71999999991</v>
      </c>
      <c r="CV64" s="4"/>
      <c r="CW64" s="4"/>
      <c r="CX64" s="4">
        <v>469176.12000000011</v>
      </c>
      <c r="CY64" s="4"/>
      <c r="CZ64" s="4"/>
      <c r="DA64" s="4">
        <v>0</v>
      </c>
      <c r="DB64" s="4"/>
      <c r="DC64" s="4">
        <v>527878.90999999992</v>
      </c>
      <c r="DD64" s="4"/>
      <c r="DE64" s="4"/>
      <c r="DF64" s="4">
        <v>333232.45000000007</v>
      </c>
      <c r="DG64" s="4"/>
      <c r="DH64" s="4"/>
      <c r="DI64" s="4">
        <v>326582.33000000007</v>
      </c>
      <c r="DJ64" s="4"/>
      <c r="DK64" s="4"/>
      <c r="DL64" s="4">
        <v>5100000</v>
      </c>
      <c r="DM64" s="4">
        <v>0</v>
      </c>
      <c r="DN64" s="43">
        <v>541304.76000000013</v>
      </c>
      <c r="DO64" s="4"/>
      <c r="DP64" s="4"/>
      <c r="DQ64" s="4">
        <v>624267.59</v>
      </c>
      <c r="DR64" s="4"/>
      <c r="DS64" s="4"/>
      <c r="DT64" s="4">
        <v>747399.62</v>
      </c>
      <c r="DU64" s="4"/>
      <c r="DV64" s="4"/>
      <c r="DW64" s="4">
        <v>0</v>
      </c>
      <c r="DX64" s="4">
        <v>0</v>
      </c>
      <c r="DY64" s="4">
        <v>585707.72000000009</v>
      </c>
      <c r="DZ64" s="4"/>
      <c r="EA64" s="4"/>
      <c r="EB64" s="4">
        <v>690768.57</v>
      </c>
      <c r="EC64" s="4"/>
      <c r="ED64" s="4"/>
      <c r="EE64" s="4"/>
      <c r="EF64" s="4">
        <v>600086.69999999995</v>
      </c>
      <c r="EG64" s="4"/>
      <c r="EH64" s="4"/>
      <c r="EI64" s="4"/>
      <c r="EJ64" s="4">
        <v>0</v>
      </c>
      <c r="EK64" s="4">
        <v>0</v>
      </c>
      <c r="EL64" s="46">
        <f t="shared" si="8"/>
        <v>15638188.039999999</v>
      </c>
      <c r="EM64" s="3">
        <f t="shared" si="4"/>
        <v>0</v>
      </c>
      <c r="EN64" s="3">
        <f t="shared" si="5"/>
        <v>0</v>
      </c>
      <c r="EO64" s="3">
        <f t="shared" si="9"/>
        <v>12100000</v>
      </c>
      <c r="EP64" s="3">
        <f t="shared" si="10"/>
        <v>0</v>
      </c>
      <c r="EQ64" s="3">
        <f t="shared" si="6"/>
        <v>0</v>
      </c>
      <c r="ER64" s="3">
        <f t="shared" si="11"/>
        <v>0</v>
      </c>
      <c r="ES64" s="46">
        <f t="shared" si="7"/>
        <v>27642806.259999998</v>
      </c>
    </row>
    <row r="65" spans="1:149">
      <c r="A65" s="6">
        <v>62</v>
      </c>
      <c r="B65" s="5" t="s">
        <v>16</v>
      </c>
      <c r="C65" s="47">
        <v>81301824.679999977</v>
      </c>
      <c r="D65" s="4">
        <v>1515057.14</v>
      </c>
      <c r="E65" s="4"/>
      <c r="F65" s="4"/>
      <c r="G65" s="4">
        <v>1128966.68</v>
      </c>
      <c r="H65" s="4"/>
      <c r="I65" s="4"/>
      <c r="J65" s="4">
        <v>460139.84</v>
      </c>
      <c r="K65" s="4"/>
      <c r="L65" s="4"/>
      <c r="M65" s="4"/>
      <c r="N65" s="4"/>
      <c r="O65" s="4">
        <v>1460977.66</v>
      </c>
      <c r="P65" s="4"/>
      <c r="Q65" s="4"/>
      <c r="R65" s="4"/>
      <c r="S65" s="4">
        <v>979977.56</v>
      </c>
      <c r="T65" s="4"/>
      <c r="U65" s="4"/>
      <c r="V65" s="4">
        <v>392393.51</v>
      </c>
      <c r="W65" s="4"/>
      <c r="X65" s="4"/>
      <c r="Y65" s="4">
        <v>0</v>
      </c>
      <c r="Z65" s="4"/>
      <c r="AA65" s="4">
        <v>1409118.62</v>
      </c>
      <c r="AB65" s="4"/>
      <c r="AC65" s="4"/>
      <c r="AD65" s="4">
        <v>912889.56</v>
      </c>
      <c r="AE65" s="4"/>
      <c r="AF65" s="4"/>
      <c r="AG65" s="4">
        <v>339847.4</v>
      </c>
      <c r="AH65" s="4"/>
      <c r="AI65" s="4"/>
      <c r="AJ65" s="4">
        <v>300000</v>
      </c>
      <c r="AK65" s="4"/>
      <c r="AL65" s="4"/>
      <c r="AM65" s="4">
        <v>1269659.78</v>
      </c>
      <c r="AN65" s="4"/>
      <c r="AO65" s="4"/>
      <c r="AP65" s="4">
        <v>816023.06</v>
      </c>
      <c r="AQ65" s="4"/>
      <c r="AR65" s="4"/>
      <c r="AS65" s="4">
        <v>488788.51</v>
      </c>
      <c r="AT65" s="4"/>
      <c r="AU65" s="4"/>
      <c r="AV65" s="4">
        <v>1770000</v>
      </c>
      <c r="AW65" s="4"/>
      <c r="AX65" s="4">
        <v>1408864.1900000002</v>
      </c>
      <c r="AY65" s="4"/>
      <c r="AZ65" s="4"/>
      <c r="BA65" s="4">
        <v>905760.54000000027</v>
      </c>
      <c r="BB65" s="4"/>
      <c r="BC65" s="4"/>
      <c r="BD65" s="4">
        <v>430547.75</v>
      </c>
      <c r="BE65" s="4"/>
      <c r="BF65" s="4"/>
      <c r="BG65" s="4">
        <v>0</v>
      </c>
      <c r="BH65" s="4"/>
      <c r="BI65" s="4">
        <v>2082746.4100000001</v>
      </c>
      <c r="BJ65" s="4"/>
      <c r="BK65" s="4"/>
      <c r="BL65" s="4">
        <v>1479748.3299999998</v>
      </c>
      <c r="BM65" s="4"/>
      <c r="BN65" s="4"/>
      <c r="BO65" s="4">
        <v>343632.96</v>
      </c>
      <c r="BP65" s="4"/>
      <c r="BQ65" s="4"/>
      <c r="BR65" s="4">
        <v>6930000</v>
      </c>
      <c r="BS65" s="4">
        <v>0</v>
      </c>
      <c r="BT65" s="4">
        <v>1664031.76</v>
      </c>
      <c r="BU65" s="4"/>
      <c r="BV65" s="4"/>
      <c r="BW65" s="4">
        <v>949745.79999999993</v>
      </c>
      <c r="BX65" s="4"/>
      <c r="BY65" s="4"/>
      <c r="BZ65" s="4">
        <v>351205.42</v>
      </c>
      <c r="CA65" s="4"/>
      <c r="CB65" s="4"/>
      <c r="CC65" s="4">
        <v>0</v>
      </c>
      <c r="CD65" s="4">
        <v>0</v>
      </c>
      <c r="CE65" s="4"/>
      <c r="CF65" s="4">
        <v>2143995.2599999998</v>
      </c>
      <c r="CG65" s="4"/>
      <c r="CH65" s="4"/>
      <c r="CI65" s="4">
        <v>958859.46</v>
      </c>
      <c r="CJ65" s="4"/>
      <c r="CK65" s="4"/>
      <c r="CL65" s="4">
        <v>345112.53</v>
      </c>
      <c r="CM65" s="4"/>
      <c r="CN65" s="4"/>
      <c r="CO65" s="4"/>
      <c r="CP65" s="4"/>
      <c r="CQ65" s="4">
        <v>1941880.3499999999</v>
      </c>
      <c r="CR65" s="4"/>
      <c r="CS65" s="4"/>
      <c r="CT65" s="4"/>
      <c r="CU65" s="4">
        <v>815092.44</v>
      </c>
      <c r="CV65" s="4"/>
      <c r="CW65" s="4"/>
      <c r="CX65" s="4">
        <v>369114.11</v>
      </c>
      <c r="CY65" s="4"/>
      <c r="CZ65" s="4"/>
      <c r="DA65" s="4">
        <v>0</v>
      </c>
      <c r="DB65" s="4"/>
      <c r="DC65" s="4">
        <v>1214176.1600000001</v>
      </c>
      <c r="DD65" s="4"/>
      <c r="DE65" s="4"/>
      <c r="DF65" s="4">
        <v>752004.47000000009</v>
      </c>
      <c r="DG65" s="4"/>
      <c r="DH65" s="4"/>
      <c r="DI65" s="4">
        <v>288719.91000000003</v>
      </c>
      <c r="DJ65" s="4"/>
      <c r="DK65" s="4"/>
      <c r="DL65" s="4">
        <v>400000</v>
      </c>
      <c r="DM65" s="4">
        <v>0</v>
      </c>
      <c r="DN65" s="43">
        <v>2120127.3399999985</v>
      </c>
      <c r="DO65" s="4"/>
      <c r="DP65" s="4"/>
      <c r="DQ65" s="4">
        <v>819307.14999999979</v>
      </c>
      <c r="DR65" s="4"/>
      <c r="DS65" s="4"/>
      <c r="DT65" s="4">
        <v>252836.88</v>
      </c>
      <c r="DU65" s="4"/>
      <c r="DV65" s="4"/>
      <c r="DW65" s="4">
        <v>0</v>
      </c>
      <c r="DX65" s="4">
        <v>0</v>
      </c>
      <c r="DY65" s="4">
        <v>2228257.96</v>
      </c>
      <c r="DZ65" s="4"/>
      <c r="EA65" s="4"/>
      <c r="EB65" s="4">
        <v>842596.18</v>
      </c>
      <c r="EC65" s="4"/>
      <c r="ED65" s="4"/>
      <c r="EE65" s="4"/>
      <c r="EF65" s="4">
        <v>261270.86999999997</v>
      </c>
      <c r="EG65" s="4"/>
      <c r="EH65" s="4"/>
      <c r="EI65" s="4">
        <v>102099.8</v>
      </c>
      <c r="EJ65" s="4">
        <v>0</v>
      </c>
      <c r="EK65" s="4">
        <v>0</v>
      </c>
      <c r="EL65" s="46">
        <f t="shared" si="8"/>
        <v>36143473.549999997</v>
      </c>
      <c r="EM65" s="3">
        <f t="shared" si="4"/>
        <v>0</v>
      </c>
      <c r="EN65" s="3">
        <f t="shared" si="5"/>
        <v>0</v>
      </c>
      <c r="EO65" s="3">
        <f t="shared" si="9"/>
        <v>9400000</v>
      </c>
      <c r="EP65" s="3">
        <f t="shared" si="10"/>
        <v>0</v>
      </c>
      <c r="EQ65" s="3">
        <f t="shared" si="6"/>
        <v>102099.8</v>
      </c>
      <c r="ER65" s="3">
        <f t="shared" si="11"/>
        <v>0</v>
      </c>
      <c r="ES65" s="46">
        <f t="shared" si="7"/>
        <v>54456251.329999983</v>
      </c>
    </row>
    <row r="66" spans="1:149">
      <c r="A66" s="6">
        <v>63</v>
      </c>
      <c r="B66" s="5" t="s">
        <v>15</v>
      </c>
      <c r="C66" s="47">
        <v>50573946.919999994</v>
      </c>
      <c r="D66" s="4">
        <v>423521.32</v>
      </c>
      <c r="E66" s="4"/>
      <c r="F66" s="4"/>
      <c r="G66" s="4">
        <v>230728</v>
      </c>
      <c r="H66" s="4"/>
      <c r="I66" s="4"/>
      <c r="J66" s="4">
        <v>222720</v>
      </c>
      <c r="K66" s="4"/>
      <c r="L66" s="4"/>
      <c r="M66" s="4"/>
      <c r="N66" s="4"/>
      <c r="O66" s="4">
        <v>517787.43</v>
      </c>
      <c r="P66" s="4"/>
      <c r="Q66" s="4"/>
      <c r="R66" s="4"/>
      <c r="S66" s="4">
        <v>193677</v>
      </c>
      <c r="T66" s="4"/>
      <c r="U66" s="4"/>
      <c r="V66" s="4">
        <v>145572</v>
      </c>
      <c r="W66" s="4"/>
      <c r="X66" s="4"/>
      <c r="Y66" s="4">
        <v>2202000</v>
      </c>
      <c r="Z66" s="4"/>
      <c r="AA66" s="4">
        <v>630513</v>
      </c>
      <c r="AB66" s="4"/>
      <c r="AC66" s="4"/>
      <c r="AD66" s="4">
        <v>321929</v>
      </c>
      <c r="AE66" s="4"/>
      <c r="AF66" s="4"/>
      <c r="AG66" s="4">
        <v>214265</v>
      </c>
      <c r="AH66" s="4"/>
      <c r="AI66" s="4"/>
      <c r="AJ66" s="4">
        <v>0</v>
      </c>
      <c r="AK66" s="4"/>
      <c r="AL66" s="4"/>
      <c r="AM66" s="4">
        <v>545800.06000000006</v>
      </c>
      <c r="AN66" s="4"/>
      <c r="AO66" s="4"/>
      <c r="AP66" s="4">
        <v>126879</v>
      </c>
      <c r="AQ66" s="4"/>
      <c r="AR66" s="4"/>
      <c r="AS66" s="4">
        <v>187640</v>
      </c>
      <c r="AT66" s="4"/>
      <c r="AU66" s="4"/>
      <c r="AV66" s="4">
        <v>200000</v>
      </c>
      <c r="AW66" s="4"/>
      <c r="AX66" s="4">
        <v>983055.08</v>
      </c>
      <c r="AY66" s="4"/>
      <c r="AZ66" s="4"/>
      <c r="BA66" s="4">
        <v>322873</v>
      </c>
      <c r="BB66" s="4"/>
      <c r="BC66" s="4"/>
      <c r="BD66" s="4">
        <v>378689</v>
      </c>
      <c r="BE66" s="4"/>
      <c r="BF66" s="4"/>
      <c r="BG66" s="4">
        <v>0</v>
      </c>
      <c r="BH66" s="4"/>
      <c r="BI66" s="4">
        <v>1667688.56</v>
      </c>
      <c r="BJ66" s="4"/>
      <c r="BK66" s="4"/>
      <c r="BL66" s="4">
        <v>694104.64999999991</v>
      </c>
      <c r="BM66" s="4"/>
      <c r="BN66" s="4"/>
      <c r="BO66" s="4">
        <v>503958.61</v>
      </c>
      <c r="BP66" s="4"/>
      <c r="BQ66" s="4"/>
      <c r="BR66" s="4">
        <v>293000</v>
      </c>
      <c r="BS66" s="4">
        <v>0</v>
      </c>
      <c r="BT66" s="4">
        <v>567474.02999999991</v>
      </c>
      <c r="BU66" s="4"/>
      <c r="BV66" s="4"/>
      <c r="BW66" s="4">
        <v>526947.12</v>
      </c>
      <c r="BX66" s="4"/>
      <c r="BY66" s="4"/>
      <c r="BZ66" s="4">
        <v>562831.74000000011</v>
      </c>
      <c r="CA66" s="4"/>
      <c r="CB66" s="4"/>
      <c r="CC66" s="4">
        <v>0</v>
      </c>
      <c r="CD66" s="4">
        <v>0</v>
      </c>
      <c r="CE66" s="4"/>
      <c r="CF66" s="4">
        <v>1057645.45</v>
      </c>
      <c r="CG66" s="4"/>
      <c r="CH66" s="4"/>
      <c r="CI66" s="4">
        <v>373009.06000000006</v>
      </c>
      <c r="CJ66" s="4"/>
      <c r="CK66" s="4"/>
      <c r="CL66" s="4">
        <v>401902.88</v>
      </c>
      <c r="CM66" s="4"/>
      <c r="CN66" s="4"/>
      <c r="CO66" s="4"/>
      <c r="CP66" s="4"/>
      <c r="CQ66" s="4">
        <v>711269.07</v>
      </c>
      <c r="CR66" s="4"/>
      <c r="CS66" s="4"/>
      <c r="CT66" s="4"/>
      <c r="CU66" s="4">
        <v>360929.43</v>
      </c>
      <c r="CV66" s="4"/>
      <c r="CW66" s="4"/>
      <c r="CX66" s="4">
        <v>279375.34000000003</v>
      </c>
      <c r="CY66" s="4"/>
      <c r="CZ66" s="4"/>
      <c r="DA66" s="4">
        <v>0</v>
      </c>
      <c r="DB66" s="4"/>
      <c r="DC66" s="4">
        <v>625484.44999999995</v>
      </c>
      <c r="DD66" s="4"/>
      <c r="DE66" s="4"/>
      <c r="DF66" s="4">
        <v>190829.80000000002</v>
      </c>
      <c r="DG66" s="4"/>
      <c r="DH66" s="4">
        <v>6359.89</v>
      </c>
      <c r="DI66" s="4">
        <v>150304.6</v>
      </c>
      <c r="DJ66" s="4"/>
      <c r="DK66" s="4"/>
      <c r="DL66" s="4">
        <v>1408110</v>
      </c>
      <c r="DM66" s="4">
        <v>0</v>
      </c>
      <c r="DN66" s="43">
        <v>916862.65999999992</v>
      </c>
      <c r="DO66" s="4"/>
      <c r="DP66" s="4"/>
      <c r="DQ66" s="4">
        <v>429728.38</v>
      </c>
      <c r="DR66" s="4"/>
      <c r="DS66" s="4"/>
      <c r="DT66" s="4">
        <v>244449.40999999997</v>
      </c>
      <c r="DU66" s="4"/>
      <c r="DV66" s="4"/>
      <c r="DW66" s="4">
        <v>0</v>
      </c>
      <c r="DX66" s="4">
        <v>0</v>
      </c>
      <c r="DY66" s="4">
        <v>535765.37999999989</v>
      </c>
      <c r="DZ66" s="4"/>
      <c r="EA66" s="4"/>
      <c r="EB66" s="4">
        <v>408883.29999999993</v>
      </c>
      <c r="EC66" s="4"/>
      <c r="ED66" s="4"/>
      <c r="EE66" s="4"/>
      <c r="EF66" s="4">
        <v>285861.28000000003</v>
      </c>
      <c r="EG66" s="4"/>
      <c r="EH66" s="4">
        <v>9678</v>
      </c>
      <c r="EI66" s="4"/>
      <c r="EJ66" s="4">
        <v>0</v>
      </c>
      <c r="EK66" s="4">
        <v>0</v>
      </c>
      <c r="EL66" s="46">
        <f t="shared" si="8"/>
        <v>16940954.090000004</v>
      </c>
      <c r="EM66" s="3">
        <f t="shared" si="4"/>
        <v>0</v>
      </c>
      <c r="EN66" s="3">
        <f t="shared" si="5"/>
        <v>16037.89</v>
      </c>
      <c r="EO66" s="3">
        <f t="shared" si="9"/>
        <v>4103110</v>
      </c>
      <c r="EP66" s="3">
        <f t="shared" si="10"/>
        <v>0</v>
      </c>
      <c r="EQ66" s="3">
        <f t="shared" si="6"/>
        <v>0</v>
      </c>
      <c r="ER66" s="3">
        <f t="shared" si="11"/>
        <v>0</v>
      </c>
      <c r="ES66" s="46">
        <f t="shared" si="7"/>
        <v>37720064.93999999</v>
      </c>
    </row>
    <row r="67" spans="1:149">
      <c r="A67" s="6">
        <v>64</v>
      </c>
      <c r="B67" s="5" t="s">
        <v>14</v>
      </c>
      <c r="C67" s="47">
        <v>56495326.309999987</v>
      </c>
      <c r="D67" s="4">
        <v>284656</v>
      </c>
      <c r="E67" s="4"/>
      <c r="F67" s="4"/>
      <c r="G67" s="4">
        <v>310427</v>
      </c>
      <c r="H67" s="4"/>
      <c r="I67" s="4"/>
      <c r="J67" s="4">
        <v>259931.4</v>
      </c>
      <c r="K67" s="4"/>
      <c r="L67" s="4"/>
      <c r="M67" s="4"/>
      <c r="N67" s="4"/>
      <c r="O67" s="4">
        <v>227241</v>
      </c>
      <c r="P67" s="4"/>
      <c r="Q67" s="4"/>
      <c r="R67" s="4"/>
      <c r="S67" s="4">
        <v>245621</v>
      </c>
      <c r="T67" s="4"/>
      <c r="U67" s="4"/>
      <c r="V67" s="4">
        <v>120304</v>
      </c>
      <c r="W67" s="4"/>
      <c r="X67" s="4"/>
      <c r="Y67" s="4">
        <v>0</v>
      </c>
      <c r="Z67" s="4"/>
      <c r="AA67" s="4">
        <v>149565</v>
      </c>
      <c r="AB67" s="4"/>
      <c r="AC67" s="4"/>
      <c r="AD67" s="4">
        <v>117098</v>
      </c>
      <c r="AE67" s="4"/>
      <c r="AF67" s="4"/>
      <c r="AG67" s="4">
        <v>99621.4</v>
      </c>
      <c r="AH67" s="4"/>
      <c r="AI67" s="4"/>
      <c r="AJ67" s="4">
        <v>0</v>
      </c>
      <c r="AK67" s="4"/>
      <c r="AL67" s="4"/>
      <c r="AM67" s="4">
        <v>434258.34</v>
      </c>
      <c r="AN67" s="4"/>
      <c r="AO67" s="4"/>
      <c r="AP67" s="4">
        <v>199100</v>
      </c>
      <c r="AQ67" s="4"/>
      <c r="AR67" s="4"/>
      <c r="AS67" s="4">
        <v>352733</v>
      </c>
      <c r="AT67" s="4"/>
      <c r="AU67" s="4"/>
      <c r="AV67" s="4">
        <v>0</v>
      </c>
      <c r="AW67" s="4"/>
      <c r="AX67" s="4">
        <v>408408</v>
      </c>
      <c r="AY67" s="4"/>
      <c r="AZ67" s="4"/>
      <c r="BA67" s="4">
        <v>143809</v>
      </c>
      <c r="BB67" s="4"/>
      <c r="BC67" s="4"/>
      <c r="BD67" s="4">
        <v>308635</v>
      </c>
      <c r="BE67" s="4"/>
      <c r="BF67" s="4"/>
      <c r="BG67" s="4">
        <v>400000</v>
      </c>
      <c r="BH67" s="4"/>
      <c r="BI67" s="4">
        <v>288441.32999999996</v>
      </c>
      <c r="BJ67" s="4"/>
      <c r="BK67" s="4"/>
      <c r="BL67" s="4">
        <v>455173.02</v>
      </c>
      <c r="BM67" s="4"/>
      <c r="BN67" s="4"/>
      <c r="BO67" s="4">
        <v>750238.92999999993</v>
      </c>
      <c r="BP67" s="4"/>
      <c r="BQ67" s="4"/>
      <c r="BR67" s="4">
        <v>1794000</v>
      </c>
      <c r="BS67" s="4">
        <v>0</v>
      </c>
      <c r="BT67" s="4">
        <v>407382.84</v>
      </c>
      <c r="BU67" s="4"/>
      <c r="BV67" s="4"/>
      <c r="BW67" s="4">
        <v>542108.17000000004</v>
      </c>
      <c r="BX67" s="4"/>
      <c r="BY67" s="4"/>
      <c r="BZ67" s="4">
        <v>525953.06999999995</v>
      </c>
      <c r="CA67" s="4"/>
      <c r="CB67" s="4"/>
      <c r="CC67" s="4">
        <v>0</v>
      </c>
      <c r="CD67" s="4">
        <v>0</v>
      </c>
      <c r="CE67" s="4"/>
      <c r="CF67" s="4">
        <v>550511.82999999996</v>
      </c>
      <c r="CG67" s="4"/>
      <c r="CH67" s="4"/>
      <c r="CI67" s="4">
        <v>628636.17999999993</v>
      </c>
      <c r="CJ67" s="4"/>
      <c r="CK67" s="4"/>
      <c r="CL67" s="4">
        <v>1010732.01</v>
      </c>
      <c r="CM67" s="4"/>
      <c r="CN67" s="4"/>
      <c r="CO67" s="4"/>
      <c r="CP67" s="4"/>
      <c r="CQ67" s="4">
        <v>598566.67999999993</v>
      </c>
      <c r="CR67" s="4"/>
      <c r="CS67" s="4"/>
      <c r="CT67" s="4"/>
      <c r="CU67" s="4">
        <v>454011.77999999997</v>
      </c>
      <c r="CV67" s="4"/>
      <c r="CW67" s="4"/>
      <c r="CX67" s="4">
        <v>472155.44</v>
      </c>
      <c r="CY67" s="4"/>
      <c r="CZ67" s="4"/>
      <c r="DA67" s="4">
        <v>0</v>
      </c>
      <c r="DB67" s="4"/>
      <c r="DC67" s="4">
        <v>517186.74</v>
      </c>
      <c r="DD67" s="4"/>
      <c r="DE67" s="4"/>
      <c r="DF67" s="4">
        <v>524585.9</v>
      </c>
      <c r="DG67" s="4"/>
      <c r="DH67" s="4"/>
      <c r="DI67" s="4">
        <v>597430.64999999991</v>
      </c>
      <c r="DJ67" s="4"/>
      <c r="DK67" s="4"/>
      <c r="DL67" s="4">
        <v>148400</v>
      </c>
      <c r="DM67" s="4">
        <v>0</v>
      </c>
      <c r="DN67" s="43">
        <v>1155317.6200000052</v>
      </c>
      <c r="DO67" s="4"/>
      <c r="DP67" s="4"/>
      <c r="DQ67" s="4">
        <v>1250948.5799999991</v>
      </c>
      <c r="DR67" s="4"/>
      <c r="DS67" s="4"/>
      <c r="DT67" s="4">
        <v>1184432.6299999978</v>
      </c>
      <c r="DU67" s="4"/>
      <c r="DV67" s="4"/>
      <c r="DW67" s="4">
        <v>0</v>
      </c>
      <c r="DX67" s="4">
        <v>0</v>
      </c>
      <c r="DY67" s="4">
        <v>805651.65000000014</v>
      </c>
      <c r="DZ67" s="4"/>
      <c r="EA67" s="4"/>
      <c r="EB67" s="4">
        <v>588666.41999999993</v>
      </c>
      <c r="EC67" s="4"/>
      <c r="ED67" s="4"/>
      <c r="EE67" s="4"/>
      <c r="EF67" s="4">
        <v>540135.24999999919</v>
      </c>
      <c r="EG67" s="4"/>
      <c r="EH67" s="4"/>
      <c r="EI67" s="4"/>
      <c r="EJ67" s="4">
        <v>0</v>
      </c>
      <c r="EK67" s="4">
        <v>0</v>
      </c>
      <c r="EL67" s="46">
        <f t="shared" si="8"/>
        <v>17509674.859999999</v>
      </c>
      <c r="EM67" s="3">
        <f t="shared" si="4"/>
        <v>0</v>
      </c>
      <c r="EN67" s="3">
        <f t="shared" si="5"/>
        <v>0</v>
      </c>
      <c r="EO67" s="3">
        <f t="shared" si="9"/>
        <v>2342400</v>
      </c>
      <c r="EP67" s="3">
        <f t="shared" si="10"/>
        <v>0</v>
      </c>
      <c r="EQ67" s="3">
        <f t="shared" si="6"/>
        <v>0</v>
      </c>
      <c r="ER67" s="3">
        <f t="shared" si="11"/>
        <v>0</v>
      </c>
      <c r="ES67" s="46">
        <f t="shared" si="7"/>
        <v>41328051.449999988</v>
      </c>
    </row>
    <row r="68" spans="1:149">
      <c r="A68" s="6">
        <v>65</v>
      </c>
      <c r="B68" s="5" t="s">
        <v>13</v>
      </c>
      <c r="C68" s="47">
        <v>28482624.509999994</v>
      </c>
      <c r="D68" s="4">
        <v>278921.05</v>
      </c>
      <c r="E68" s="4"/>
      <c r="F68" s="4"/>
      <c r="G68" s="4">
        <v>154727.88</v>
      </c>
      <c r="H68" s="4"/>
      <c r="I68" s="4"/>
      <c r="J68" s="4">
        <v>17697.11</v>
      </c>
      <c r="K68" s="4"/>
      <c r="L68" s="4"/>
      <c r="M68" s="4"/>
      <c r="N68" s="4"/>
      <c r="O68" s="4">
        <v>294875.52000000002</v>
      </c>
      <c r="P68" s="4"/>
      <c r="Q68" s="4"/>
      <c r="R68" s="4"/>
      <c r="S68" s="4">
        <v>176495.2</v>
      </c>
      <c r="T68" s="4"/>
      <c r="U68" s="4"/>
      <c r="V68" s="4">
        <v>17770</v>
      </c>
      <c r="W68" s="4"/>
      <c r="X68" s="4"/>
      <c r="Y68" s="4">
        <v>1199245</v>
      </c>
      <c r="Z68" s="4"/>
      <c r="AA68" s="4">
        <v>328631.06</v>
      </c>
      <c r="AB68" s="4"/>
      <c r="AC68" s="4"/>
      <c r="AD68" s="4">
        <v>168998.14</v>
      </c>
      <c r="AE68" s="4"/>
      <c r="AF68" s="4"/>
      <c r="AG68" s="4">
        <v>20022.810000000001</v>
      </c>
      <c r="AH68" s="4"/>
      <c r="AI68" s="4"/>
      <c r="AJ68" s="4">
        <v>130000</v>
      </c>
      <c r="AK68" s="4"/>
      <c r="AL68" s="4"/>
      <c r="AM68" s="4">
        <v>539577.21</v>
      </c>
      <c r="AN68" s="4"/>
      <c r="AO68" s="4"/>
      <c r="AP68" s="4">
        <v>185506.46</v>
      </c>
      <c r="AQ68" s="4"/>
      <c r="AR68" s="4"/>
      <c r="AS68" s="4">
        <v>24799.35</v>
      </c>
      <c r="AT68" s="4"/>
      <c r="AU68" s="4"/>
      <c r="AV68" s="4">
        <v>0</v>
      </c>
      <c r="AW68" s="4"/>
      <c r="AX68" s="4">
        <v>442174.10000000003</v>
      </c>
      <c r="AY68" s="4"/>
      <c r="AZ68" s="4"/>
      <c r="BA68" s="4">
        <v>165880.50999999992</v>
      </c>
      <c r="BB68" s="4"/>
      <c r="BC68" s="4"/>
      <c r="BD68" s="4">
        <v>10503.84</v>
      </c>
      <c r="BE68" s="4"/>
      <c r="BF68" s="4"/>
      <c r="BG68" s="4">
        <v>150000</v>
      </c>
      <c r="BH68" s="4"/>
      <c r="BI68" s="4">
        <v>467431.90000000008</v>
      </c>
      <c r="BJ68" s="4"/>
      <c r="BK68" s="4"/>
      <c r="BL68" s="4">
        <v>275912.44</v>
      </c>
      <c r="BM68" s="4"/>
      <c r="BN68" s="4"/>
      <c r="BO68" s="4">
        <v>22529.730000000003</v>
      </c>
      <c r="BP68" s="4"/>
      <c r="BQ68" s="4"/>
      <c r="BR68" s="4">
        <v>892250</v>
      </c>
      <c r="BS68" s="4">
        <v>0</v>
      </c>
      <c r="BT68" s="4">
        <v>396536.8</v>
      </c>
      <c r="BU68" s="4"/>
      <c r="BV68" s="4"/>
      <c r="BW68" s="4">
        <v>174215.23</v>
      </c>
      <c r="BX68" s="4"/>
      <c r="BY68" s="4"/>
      <c r="BZ68" s="4">
        <v>22435.32</v>
      </c>
      <c r="CA68" s="4"/>
      <c r="CB68" s="4"/>
      <c r="CC68" s="4">
        <v>266400</v>
      </c>
      <c r="CD68" s="4">
        <v>0</v>
      </c>
      <c r="CE68" s="4"/>
      <c r="CF68" s="4">
        <v>409396.42999999982</v>
      </c>
      <c r="CG68" s="4"/>
      <c r="CH68" s="4"/>
      <c r="CI68" s="4">
        <v>133781.18999999997</v>
      </c>
      <c r="CJ68" s="4"/>
      <c r="CK68" s="4"/>
      <c r="CL68" s="4">
        <v>20573.84</v>
      </c>
      <c r="CM68" s="4"/>
      <c r="CN68" s="4"/>
      <c r="CO68" s="4"/>
      <c r="CP68" s="4"/>
      <c r="CQ68" s="4">
        <v>537569.82999999973</v>
      </c>
      <c r="CR68" s="4"/>
      <c r="CS68" s="4"/>
      <c r="CT68" s="4"/>
      <c r="CU68" s="4">
        <v>89672.63</v>
      </c>
      <c r="CV68" s="4"/>
      <c r="CW68" s="4"/>
      <c r="CX68" s="4">
        <v>15393.069999999998</v>
      </c>
      <c r="CY68" s="4"/>
      <c r="CZ68" s="4"/>
      <c r="DA68" s="4">
        <v>0</v>
      </c>
      <c r="DB68" s="4"/>
      <c r="DC68" s="4">
        <v>390757.39999999991</v>
      </c>
      <c r="DD68" s="4"/>
      <c r="DE68" s="4"/>
      <c r="DF68" s="4">
        <v>160647.06</v>
      </c>
      <c r="DG68" s="4"/>
      <c r="DH68" s="4"/>
      <c r="DI68" s="4">
        <v>11317.630000000001</v>
      </c>
      <c r="DJ68" s="4"/>
      <c r="DK68" s="4"/>
      <c r="DL68" s="4">
        <v>0</v>
      </c>
      <c r="DM68" s="4">
        <v>0</v>
      </c>
      <c r="DN68" s="43">
        <v>702173.17000000074</v>
      </c>
      <c r="DO68" s="4"/>
      <c r="DP68" s="4"/>
      <c r="DQ68" s="4">
        <v>330534.65000000031</v>
      </c>
      <c r="DR68" s="4"/>
      <c r="DS68" s="4"/>
      <c r="DT68" s="4">
        <v>71046.2</v>
      </c>
      <c r="DU68" s="4"/>
      <c r="DV68" s="4"/>
      <c r="DW68" s="4">
        <v>196500</v>
      </c>
      <c r="DX68" s="4">
        <v>0</v>
      </c>
      <c r="DY68" s="4">
        <v>646892.93999999994</v>
      </c>
      <c r="DZ68" s="4"/>
      <c r="EA68" s="4"/>
      <c r="EB68" s="4">
        <v>293986.23000000004</v>
      </c>
      <c r="EC68" s="4"/>
      <c r="ED68" s="4"/>
      <c r="EE68" s="4"/>
      <c r="EF68" s="4">
        <v>41138.789999999994</v>
      </c>
      <c r="EG68" s="4"/>
      <c r="EH68" s="4">
        <v>9198.69</v>
      </c>
      <c r="EI68" s="4"/>
      <c r="EJ68" s="4">
        <v>0</v>
      </c>
      <c r="EK68" s="4">
        <v>0</v>
      </c>
      <c r="EL68" s="46">
        <f t="shared" ref="EL68:EL80" si="12">+D68+G68+J68+S68+V68+O68+AA68+AD68+AG68+AM68+AP68+AS68+AX68+BA68+BD68+BI68+BL68+BO68+BT68+BW68+BZ68+CF68+CI68+CL68+CQ68+CU68+CX68+DC68+DF68+DI68+DN68+DQ68+DT68+DY68+EB68+EF68</f>
        <v>8040522.7199999997</v>
      </c>
      <c r="EM68" s="3">
        <f t="shared" si="4"/>
        <v>0</v>
      </c>
      <c r="EN68" s="3">
        <f t="shared" si="5"/>
        <v>9198.69</v>
      </c>
      <c r="EO68" s="3">
        <f t="shared" ref="EO68:EO80" si="13">+M68+Y68+AJ68+AV68+BG68+BR68+CC68+CO68+DA68+DL68+DW68+EJ68</f>
        <v>2834395</v>
      </c>
      <c r="EP68" s="3">
        <f t="shared" ref="EP68:EP80" si="14">+N68+Z68+AK68+AW68+BH68+BS68+CD68+CP68+DB68+DM68+DX68+EK68</f>
        <v>0</v>
      </c>
      <c r="EQ68" s="3">
        <f t="shared" si="6"/>
        <v>0</v>
      </c>
      <c r="ER68" s="3">
        <f t="shared" ref="ER68:ER80" si="15">+R68+AL68+CE68+CT68</f>
        <v>0</v>
      </c>
      <c r="ES68" s="46">
        <f t="shared" si="7"/>
        <v>23267298.099999994</v>
      </c>
    </row>
    <row r="69" spans="1:149">
      <c r="A69" s="6">
        <v>66</v>
      </c>
      <c r="B69" s="5" t="s">
        <v>12</v>
      </c>
      <c r="C69" s="47">
        <v>75096536.679999992</v>
      </c>
      <c r="D69" s="4">
        <v>657349.47</v>
      </c>
      <c r="E69" s="4"/>
      <c r="F69" s="4"/>
      <c r="G69" s="4">
        <v>383802.36</v>
      </c>
      <c r="H69" s="4"/>
      <c r="I69" s="4"/>
      <c r="J69" s="4">
        <v>323406.5</v>
      </c>
      <c r="K69" s="4"/>
      <c r="L69" s="4"/>
      <c r="M69" s="4"/>
      <c r="N69" s="4"/>
      <c r="O69" s="4">
        <v>787960.3</v>
      </c>
      <c r="P69" s="4"/>
      <c r="Q69" s="4"/>
      <c r="R69" s="4"/>
      <c r="S69" s="4">
        <v>331459.52</v>
      </c>
      <c r="T69" s="4"/>
      <c r="U69" s="4"/>
      <c r="V69" s="4">
        <v>288077.39</v>
      </c>
      <c r="W69" s="4"/>
      <c r="X69" s="4"/>
      <c r="Y69" s="4">
        <v>0</v>
      </c>
      <c r="Z69" s="4"/>
      <c r="AA69" s="4">
        <v>844470.16</v>
      </c>
      <c r="AB69" s="4"/>
      <c r="AC69" s="4"/>
      <c r="AD69" s="4">
        <v>282872.84999999998</v>
      </c>
      <c r="AE69" s="4"/>
      <c r="AF69" s="4"/>
      <c r="AG69" s="4">
        <v>183804.25</v>
      </c>
      <c r="AH69" s="4"/>
      <c r="AI69" s="4"/>
      <c r="AJ69" s="4">
        <v>0</v>
      </c>
      <c r="AK69" s="4"/>
      <c r="AL69" s="4"/>
      <c r="AM69" s="4">
        <v>1347463.45</v>
      </c>
      <c r="AN69" s="4"/>
      <c r="AO69" s="4"/>
      <c r="AP69" s="4">
        <v>499491.98</v>
      </c>
      <c r="AQ69" s="4"/>
      <c r="AR69" s="4"/>
      <c r="AS69" s="4">
        <v>369931.13</v>
      </c>
      <c r="AT69" s="4"/>
      <c r="AU69" s="4"/>
      <c r="AV69" s="4">
        <v>2312260</v>
      </c>
      <c r="AW69" s="4"/>
      <c r="AX69" s="4">
        <v>1038813.48</v>
      </c>
      <c r="AY69" s="4"/>
      <c r="AZ69" s="4"/>
      <c r="BA69" s="4">
        <v>963567.98</v>
      </c>
      <c r="BB69" s="4"/>
      <c r="BC69" s="4"/>
      <c r="BD69" s="4">
        <v>696150.53</v>
      </c>
      <c r="BE69" s="4"/>
      <c r="BF69" s="4"/>
      <c r="BG69" s="4">
        <v>0</v>
      </c>
      <c r="BH69" s="4"/>
      <c r="BI69" s="4">
        <v>899757.98</v>
      </c>
      <c r="BJ69" s="4"/>
      <c r="BK69" s="4"/>
      <c r="BL69" s="4">
        <v>272875.90999999997</v>
      </c>
      <c r="BM69" s="4">
        <v>5299.88</v>
      </c>
      <c r="BN69" s="4"/>
      <c r="BO69" s="4">
        <v>177075.62</v>
      </c>
      <c r="BP69" s="4"/>
      <c r="BQ69" s="4"/>
      <c r="BR69" s="4">
        <v>3087360</v>
      </c>
      <c r="BS69" s="4">
        <v>0</v>
      </c>
      <c r="BT69" s="4">
        <v>695448.71</v>
      </c>
      <c r="BU69" s="4"/>
      <c r="BV69" s="4"/>
      <c r="BW69" s="4">
        <v>408901.61000000004</v>
      </c>
      <c r="BX69" s="4"/>
      <c r="BY69" s="4"/>
      <c r="BZ69" s="4">
        <v>141378.99</v>
      </c>
      <c r="CA69" s="4"/>
      <c r="CB69" s="4"/>
      <c r="CC69" s="4">
        <v>0</v>
      </c>
      <c r="CD69" s="4">
        <v>0</v>
      </c>
      <c r="CE69" s="4"/>
      <c r="CF69" s="4">
        <v>1185930.42</v>
      </c>
      <c r="CG69" s="4"/>
      <c r="CH69" s="4"/>
      <c r="CI69" s="4">
        <v>380191.21999999991</v>
      </c>
      <c r="CJ69" s="4"/>
      <c r="CK69" s="4"/>
      <c r="CL69" s="4">
        <v>415354.29</v>
      </c>
      <c r="CM69" s="4"/>
      <c r="CN69" s="4"/>
      <c r="CO69" s="4"/>
      <c r="CP69" s="4"/>
      <c r="CQ69" s="4">
        <v>1292588.1200000001</v>
      </c>
      <c r="CR69" s="4"/>
      <c r="CS69" s="4"/>
      <c r="CT69" s="4"/>
      <c r="CU69" s="4">
        <v>786758.12999999989</v>
      </c>
      <c r="CV69" s="4"/>
      <c r="CW69" s="4"/>
      <c r="CX69" s="4">
        <v>456145.93999999994</v>
      </c>
      <c r="CY69" s="4"/>
      <c r="CZ69" s="4"/>
      <c r="DA69" s="4">
        <v>0</v>
      </c>
      <c r="DB69" s="4"/>
      <c r="DC69" s="4">
        <v>1339264.3000000003</v>
      </c>
      <c r="DD69" s="4"/>
      <c r="DE69" s="4"/>
      <c r="DF69" s="4">
        <v>514000.28</v>
      </c>
      <c r="DG69" s="4"/>
      <c r="DH69" s="4"/>
      <c r="DI69" s="4">
        <v>481574.25999999995</v>
      </c>
      <c r="DJ69" s="4"/>
      <c r="DK69" s="4"/>
      <c r="DL69" s="4">
        <v>1642200</v>
      </c>
      <c r="DM69" s="4">
        <v>0</v>
      </c>
      <c r="DN69" s="43">
        <v>1735356.14</v>
      </c>
      <c r="DO69" s="4"/>
      <c r="DP69" s="4"/>
      <c r="DQ69" s="4">
        <v>1254097.1299999999</v>
      </c>
      <c r="DR69" s="4"/>
      <c r="DS69" s="4"/>
      <c r="DT69" s="4">
        <v>1009972.8700000002</v>
      </c>
      <c r="DU69" s="4"/>
      <c r="DV69" s="4"/>
      <c r="DW69" s="4">
        <v>0</v>
      </c>
      <c r="DX69" s="4">
        <v>0</v>
      </c>
      <c r="DY69" s="4">
        <v>1488530.2900000003</v>
      </c>
      <c r="DZ69" s="4"/>
      <c r="EA69" s="4"/>
      <c r="EB69" s="4">
        <v>629007.57999999984</v>
      </c>
      <c r="EC69" s="4"/>
      <c r="ED69" s="4"/>
      <c r="EE69" s="4"/>
      <c r="EF69" s="4">
        <v>682988.67999999993</v>
      </c>
      <c r="EG69" s="4"/>
      <c r="EH69" s="4"/>
      <c r="EI69" s="4">
        <v>2773501.42</v>
      </c>
      <c r="EJ69" s="4">
        <v>0</v>
      </c>
      <c r="EK69" s="4">
        <v>0</v>
      </c>
      <c r="EL69" s="46">
        <f t="shared" si="12"/>
        <v>25245819.819999997</v>
      </c>
      <c r="EM69" s="3">
        <f t="shared" ref="EM69:EM79" si="16">+E69+H69+K69+P69+T69+W69+AB69+AE69+AH69+AN69+AQ69+AT69+AY69+BB69+BE69+BJ69+BM69+BP69+BU69+BX69+CA69+CG69+CJ69+CM69+CR69+CV69+CY69+DD69+DG69+DJ69+DO69+DR69+DU69+DZ69+ED69+EG69</f>
        <v>5299.88</v>
      </c>
      <c r="EN69" s="3">
        <f t="shared" ref="EN69:EN80" si="17">+F69+I69+L69+Q69+U69+X69+AC69+AF69+AI69+AO69+AR69+AU69+AZ69+BC69+BF69+BK69+BN69+BQ69+BV69+BY69+CB69+CH69+CK69+CN69+CS69+CW69+CZ69+DE69+DH69+DK69+DP69+DS69+DV69+EA69+EE69+EH69</f>
        <v>0</v>
      </c>
      <c r="EO69" s="3">
        <f t="shared" si="13"/>
        <v>7041820</v>
      </c>
      <c r="EP69" s="3">
        <f t="shared" si="14"/>
        <v>0</v>
      </c>
      <c r="EQ69" s="3">
        <f t="shared" ref="EQ69:EQ80" si="18">+EI69</f>
        <v>2773501.42</v>
      </c>
      <c r="ER69" s="3">
        <f t="shared" si="15"/>
        <v>0</v>
      </c>
      <c r="ES69" s="46">
        <f t="shared" ref="ES69:ES80" si="19">+C69-EL69+EM69-EN69+EO69-EP69-ER69-EQ69</f>
        <v>54124335.32</v>
      </c>
    </row>
    <row r="70" spans="1:149">
      <c r="A70" s="6">
        <v>67</v>
      </c>
      <c r="B70" s="5" t="s">
        <v>11</v>
      </c>
      <c r="C70" s="47">
        <v>39528658</v>
      </c>
      <c r="D70" s="4">
        <v>245680.78</v>
      </c>
      <c r="E70" s="4"/>
      <c r="F70" s="4"/>
      <c r="G70" s="4">
        <v>247676.91</v>
      </c>
      <c r="H70" s="4"/>
      <c r="I70" s="4"/>
      <c r="J70" s="4">
        <v>484346.38</v>
      </c>
      <c r="K70" s="4"/>
      <c r="L70" s="4"/>
      <c r="M70" s="4"/>
      <c r="N70" s="4"/>
      <c r="O70" s="4">
        <v>75673.5</v>
      </c>
      <c r="P70" s="4"/>
      <c r="Q70" s="4"/>
      <c r="R70" s="4"/>
      <c r="S70" s="4">
        <v>73321.11</v>
      </c>
      <c r="T70" s="4"/>
      <c r="U70" s="4"/>
      <c r="V70" s="4">
        <v>203633.18</v>
      </c>
      <c r="W70" s="4"/>
      <c r="X70" s="4"/>
      <c r="Y70" s="4">
        <v>0</v>
      </c>
      <c r="Z70" s="4"/>
      <c r="AA70" s="4">
        <v>81168</v>
      </c>
      <c r="AB70" s="4"/>
      <c r="AC70" s="4"/>
      <c r="AD70" s="4">
        <v>289581.53999999998</v>
      </c>
      <c r="AE70" s="4"/>
      <c r="AF70" s="4"/>
      <c r="AG70" s="4">
        <v>153823.74</v>
      </c>
      <c r="AH70" s="4"/>
      <c r="AI70" s="4"/>
      <c r="AJ70" s="4">
        <v>0</v>
      </c>
      <c r="AK70" s="4"/>
      <c r="AL70" s="4"/>
      <c r="AM70" s="4">
        <v>183326.4</v>
      </c>
      <c r="AN70" s="4"/>
      <c r="AO70" s="4"/>
      <c r="AP70" s="4">
        <v>141119.04000000001</v>
      </c>
      <c r="AQ70" s="4"/>
      <c r="AR70" s="4"/>
      <c r="AS70" s="4">
        <v>271131.2</v>
      </c>
      <c r="AT70" s="4"/>
      <c r="AU70" s="4"/>
      <c r="AV70" s="4">
        <v>0</v>
      </c>
      <c r="AW70" s="4"/>
      <c r="AX70" s="4">
        <v>53613</v>
      </c>
      <c r="AY70" s="4"/>
      <c r="AZ70" s="4"/>
      <c r="BA70" s="4">
        <v>444227.53</v>
      </c>
      <c r="BB70" s="4"/>
      <c r="BC70" s="4"/>
      <c r="BD70" s="4">
        <v>481911.5</v>
      </c>
      <c r="BE70" s="4"/>
      <c r="BF70" s="4"/>
      <c r="BG70" s="4">
        <v>4966000</v>
      </c>
      <c r="BH70" s="4"/>
      <c r="BI70" s="4">
        <v>149892.23000000001</v>
      </c>
      <c r="BJ70" s="4"/>
      <c r="BK70" s="4"/>
      <c r="BL70" s="4">
        <v>696955.74</v>
      </c>
      <c r="BM70" s="4"/>
      <c r="BN70" s="4"/>
      <c r="BO70" s="4">
        <v>788852.59000000008</v>
      </c>
      <c r="BP70" s="4"/>
      <c r="BQ70" s="4"/>
      <c r="BR70" s="4">
        <v>0</v>
      </c>
      <c r="BS70" s="4">
        <v>0</v>
      </c>
      <c r="BT70" s="4">
        <v>115537</v>
      </c>
      <c r="BU70" s="4"/>
      <c r="BV70" s="4"/>
      <c r="BW70" s="4">
        <v>160147.40000000002</v>
      </c>
      <c r="BX70" s="4"/>
      <c r="BY70" s="4"/>
      <c r="BZ70" s="4">
        <v>263362.39</v>
      </c>
      <c r="CA70" s="4"/>
      <c r="CB70" s="4"/>
      <c r="CC70" s="4">
        <v>0</v>
      </c>
      <c r="CD70" s="4">
        <v>0</v>
      </c>
      <c r="CE70" s="4"/>
      <c r="CF70" s="4">
        <v>152944.97</v>
      </c>
      <c r="CG70" s="4"/>
      <c r="CH70" s="4"/>
      <c r="CI70" s="4">
        <v>206594.28</v>
      </c>
      <c r="CJ70" s="4"/>
      <c r="CK70" s="4"/>
      <c r="CL70" s="4">
        <v>381830.56999999995</v>
      </c>
      <c r="CM70" s="4"/>
      <c r="CN70" s="4"/>
      <c r="CO70" s="4"/>
      <c r="CP70" s="4"/>
      <c r="CQ70" s="4">
        <v>191787.24</v>
      </c>
      <c r="CR70" s="4"/>
      <c r="CS70" s="4"/>
      <c r="CT70" s="4"/>
      <c r="CU70" s="4">
        <v>277829.44999999995</v>
      </c>
      <c r="CV70" s="4"/>
      <c r="CW70" s="4"/>
      <c r="CX70" s="4">
        <v>465001.11000000004</v>
      </c>
      <c r="CY70" s="4"/>
      <c r="CZ70" s="4"/>
      <c r="DA70" s="4">
        <v>0</v>
      </c>
      <c r="DB70" s="4"/>
      <c r="DC70" s="4">
        <v>241437.48</v>
      </c>
      <c r="DD70" s="4"/>
      <c r="DE70" s="4"/>
      <c r="DF70" s="4">
        <v>274628.21999999997</v>
      </c>
      <c r="DG70" s="4"/>
      <c r="DH70" s="4"/>
      <c r="DI70" s="4">
        <v>549026.08000000007</v>
      </c>
      <c r="DJ70" s="4"/>
      <c r="DK70" s="4"/>
      <c r="DL70" s="4">
        <v>0</v>
      </c>
      <c r="DM70" s="4">
        <v>0</v>
      </c>
      <c r="DN70" s="43">
        <v>353715.3</v>
      </c>
      <c r="DO70" s="4"/>
      <c r="DP70" s="4"/>
      <c r="DQ70" s="4">
        <v>1022278.28</v>
      </c>
      <c r="DR70" s="4"/>
      <c r="DS70" s="4"/>
      <c r="DT70" s="4">
        <v>1003609.57</v>
      </c>
      <c r="DU70" s="4"/>
      <c r="DV70" s="4"/>
      <c r="DW70" s="4">
        <v>0</v>
      </c>
      <c r="DX70" s="4">
        <v>0</v>
      </c>
      <c r="DY70" s="4">
        <v>411655.47</v>
      </c>
      <c r="DZ70" s="4"/>
      <c r="EA70" s="4"/>
      <c r="EB70" s="4">
        <v>529963.78</v>
      </c>
      <c r="EC70" s="4"/>
      <c r="ED70" s="4"/>
      <c r="EE70" s="4"/>
      <c r="EF70" s="4">
        <v>1347496.45</v>
      </c>
      <c r="EG70" s="4"/>
      <c r="EH70" s="4"/>
      <c r="EI70" s="4"/>
      <c r="EJ70" s="4">
        <v>0</v>
      </c>
      <c r="EK70" s="4">
        <v>0</v>
      </c>
      <c r="EL70" s="46">
        <f t="shared" si="12"/>
        <v>13014779.41</v>
      </c>
      <c r="EM70" s="3">
        <f t="shared" si="16"/>
        <v>0</v>
      </c>
      <c r="EN70" s="3">
        <f t="shared" si="17"/>
        <v>0</v>
      </c>
      <c r="EO70" s="3">
        <f t="shared" si="13"/>
        <v>4966000</v>
      </c>
      <c r="EP70" s="3">
        <f t="shared" si="14"/>
        <v>0</v>
      </c>
      <c r="EQ70" s="3">
        <f t="shared" si="18"/>
        <v>0</v>
      </c>
      <c r="ER70" s="3">
        <f t="shared" si="15"/>
        <v>0</v>
      </c>
      <c r="ES70" s="46">
        <f t="shared" si="19"/>
        <v>31479878.59</v>
      </c>
    </row>
    <row r="71" spans="1:149">
      <c r="A71" s="6">
        <v>68</v>
      </c>
      <c r="B71" s="5" t="s">
        <v>10</v>
      </c>
      <c r="C71" s="47">
        <v>35074806.230000004</v>
      </c>
      <c r="D71" s="4">
        <v>748423.71</v>
      </c>
      <c r="E71" s="4"/>
      <c r="F71" s="4"/>
      <c r="G71" s="4">
        <v>537497.57999999996</v>
      </c>
      <c r="H71" s="4"/>
      <c r="I71" s="4"/>
      <c r="J71" s="4">
        <v>689911.67</v>
      </c>
      <c r="K71" s="4"/>
      <c r="L71" s="4"/>
      <c r="M71" s="4"/>
      <c r="N71" s="4"/>
      <c r="O71" s="4">
        <v>567546.64</v>
      </c>
      <c r="P71" s="4"/>
      <c r="Q71" s="4"/>
      <c r="R71" s="4"/>
      <c r="S71" s="4">
        <v>239282.68</v>
      </c>
      <c r="T71" s="4"/>
      <c r="U71" s="4"/>
      <c r="V71" s="4">
        <v>184224.34</v>
      </c>
      <c r="W71" s="4"/>
      <c r="X71" s="4"/>
      <c r="Y71" s="4">
        <v>0</v>
      </c>
      <c r="Z71" s="4"/>
      <c r="AA71" s="4">
        <v>644749.42000000004</v>
      </c>
      <c r="AB71" s="4"/>
      <c r="AC71" s="4"/>
      <c r="AD71" s="4">
        <v>426022.88</v>
      </c>
      <c r="AE71" s="4"/>
      <c r="AF71" s="4"/>
      <c r="AG71" s="4">
        <v>545861.36</v>
      </c>
      <c r="AH71" s="4"/>
      <c r="AI71" s="4"/>
      <c r="AJ71" s="4">
        <v>0</v>
      </c>
      <c r="AK71" s="4"/>
      <c r="AL71" s="4"/>
      <c r="AM71" s="4">
        <v>727421.97</v>
      </c>
      <c r="AN71" s="4"/>
      <c r="AO71" s="4"/>
      <c r="AP71" s="4">
        <v>397454.46</v>
      </c>
      <c r="AQ71" s="4">
        <v>16740</v>
      </c>
      <c r="AR71" s="4"/>
      <c r="AS71" s="4">
        <v>387684.57</v>
      </c>
      <c r="AT71" s="4"/>
      <c r="AU71" s="4"/>
      <c r="AV71" s="4">
        <v>0</v>
      </c>
      <c r="AW71" s="4"/>
      <c r="AX71" s="4">
        <v>668427.23</v>
      </c>
      <c r="AY71" s="4"/>
      <c r="AZ71" s="4"/>
      <c r="BA71" s="4">
        <v>369662.38</v>
      </c>
      <c r="BB71" s="4"/>
      <c r="BC71" s="4"/>
      <c r="BD71" s="4">
        <v>345116.47</v>
      </c>
      <c r="BE71" s="4"/>
      <c r="BF71" s="4"/>
      <c r="BG71" s="4">
        <v>2602390</v>
      </c>
      <c r="BH71" s="4"/>
      <c r="BI71" s="4">
        <v>747476.23999999976</v>
      </c>
      <c r="BJ71" s="4"/>
      <c r="BK71" s="4"/>
      <c r="BL71" s="4">
        <v>399840.05</v>
      </c>
      <c r="BM71" s="4"/>
      <c r="BN71" s="4"/>
      <c r="BO71" s="4">
        <v>386369.66000000003</v>
      </c>
      <c r="BP71" s="4"/>
      <c r="BQ71" s="4"/>
      <c r="BR71" s="4">
        <v>1786126</v>
      </c>
      <c r="BS71" s="4">
        <v>0</v>
      </c>
      <c r="BT71" s="4">
        <v>496074.95999999996</v>
      </c>
      <c r="BU71" s="4"/>
      <c r="BV71" s="4"/>
      <c r="BW71" s="4">
        <v>378019.78</v>
      </c>
      <c r="BX71" s="4"/>
      <c r="BY71" s="4"/>
      <c r="BZ71" s="4">
        <v>256105.16999999998</v>
      </c>
      <c r="CA71" s="4"/>
      <c r="CB71" s="4"/>
      <c r="CC71" s="4">
        <v>1611484</v>
      </c>
      <c r="CD71" s="4">
        <v>0</v>
      </c>
      <c r="CE71" s="4"/>
      <c r="CF71" s="4">
        <v>410938.88999999996</v>
      </c>
      <c r="CG71" s="4"/>
      <c r="CH71" s="4"/>
      <c r="CI71" s="4">
        <v>241418.13</v>
      </c>
      <c r="CJ71" s="4"/>
      <c r="CK71" s="4"/>
      <c r="CL71" s="4">
        <v>275879.46000000002</v>
      </c>
      <c r="CM71" s="4"/>
      <c r="CN71" s="4"/>
      <c r="CO71" s="4"/>
      <c r="CP71" s="4"/>
      <c r="CQ71" s="4">
        <v>661991.58000000007</v>
      </c>
      <c r="CR71" s="4"/>
      <c r="CS71" s="4"/>
      <c r="CT71" s="4"/>
      <c r="CU71" s="4">
        <v>527412.56999999995</v>
      </c>
      <c r="CV71" s="4"/>
      <c r="CW71" s="4"/>
      <c r="CX71" s="4">
        <v>400850.79999999987</v>
      </c>
      <c r="CY71" s="4"/>
      <c r="CZ71" s="4"/>
      <c r="DA71" s="4">
        <v>0</v>
      </c>
      <c r="DB71" s="4"/>
      <c r="DC71" s="4">
        <v>747051</v>
      </c>
      <c r="DD71" s="4"/>
      <c r="DE71" s="4"/>
      <c r="DF71" s="4">
        <v>584708.77000000014</v>
      </c>
      <c r="DG71" s="4"/>
      <c r="DH71" s="4"/>
      <c r="DI71" s="4">
        <v>550585.93999999994</v>
      </c>
      <c r="DJ71" s="4"/>
      <c r="DK71" s="4"/>
      <c r="DL71" s="4">
        <v>0</v>
      </c>
      <c r="DM71" s="4">
        <v>0</v>
      </c>
      <c r="DN71" s="43">
        <v>1093722.6900000002</v>
      </c>
      <c r="DO71" s="4"/>
      <c r="DP71" s="4"/>
      <c r="DQ71" s="4">
        <v>364838.05000000005</v>
      </c>
      <c r="DR71" s="4"/>
      <c r="DS71" s="4"/>
      <c r="DT71" s="4">
        <v>770038.54</v>
      </c>
      <c r="DU71" s="4"/>
      <c r="DV71" s="4"/>
      <c r="DW71" s="4">
        <v>0</v>
      </c>
      <c r="DX71" s="4">
        <v>0</v>
      </c>
      <c r="DY71" s="4">
        <v>1212678.43</v>
      </c>
      <c r="DZ71" s="4"/>
      <c r="EA71" s="4"/>
      <c r="EB71" s="4">
        <v>494156.71</v>
      </c>
      <c r="EC71" s="4"/>
      <c r="ED71" s="4"/>
      <c r="EE71" s="4"/>
      <c r="EF71" s="4">
        <v>625799.18999999994</v>
      </c>
      <c r="EG71" s="4"/>
      <c r="EH71" s="4"/>
      <c r="EI71" s="4">
        <v>56358.53</v>
      </c>
      <c r="EJ71" s="4">
        <v>0</v>
      </c>
      <c r="EK71" s="4">
        <v>0</v>
      </c>
      <c r="EL71" s="46">
        <f t="shared" si="12"/>
        <v>19105243.970000003</v>
      </c>
      <c r="EM71" s="3">
        <f t="shared" si="16"/>
        <v>16740</v>
      </c>
      <c r="EN71" s="3">
        <f t="shared" si="17"/>
        <v>0</v>
      </c>
      <c r="EO71" s="3">
        <f t="shared" si="13"/>
        <v>6000000</v>
      </c>
      <c r="EP71" s="3">
        <f t="shared" si="14"/>
        <v>0</v>
      </c>
      <c r="EQ71" s="3">
        <f t="shared" si="18"/>
        <v>56358.53</v>
      </c>
      <c r="ER71" s="3">
        <f t="shared" si="15"/>
        <v>0</v>
      </c>
      <c r="ES71" s="46">
        <f t="shared" si="19"/>
        <v>21929943.73</v>
      </c>
    </row>
    <row r="72" spans="1:149">
      <c r="A72" s="6">
        <v>69</v>
      </c>
      <c r="B72" s="5" t="s">
        <v>9</v>
      </c>
      <c r="C72" s="47">
        <v>93692281.930000007</v>
      </c>
      <c r="D72" s="4">
        <v>973483.32</v>
      </c>
      <c r="E72" s="4"/>
      <c r="F72" s="4"/>
      <c r="G72" s="4">
        <v>405133.35</v>
      </c>
      <c r="H72" s="4"/>
      <c r="I72" s="4"/>
      <c r="J72" s="4">
        <v>925828.99</v>
      </c>
      <c r="K72" s="4"/>
      <c r="L72" s="4"/>
      <c r="M72" s="4"/>
      <c r="N72" s="4"/>
      <c r="O72" s="4">
        <v>793235.22</v>
      </c>
      <c r="P72" s="4"/>
      <c r="Q72" s="4"/>
      <c r="R72" s="4"/>
      <c r="S72" s="4">
        <v>342777.76</v>
      </c>
      <c r="T72" s="4"/>
      <c r="U72" s="4"/>
      <c r="V72" s="4">
        <v>963157.01</v>
      </c>
      <c r="W72" s="4"/>
      <c r="X72" s="4"/>
      <c r="Y72" s="4">
        <v>1170000</v>
      </c>
      <c r="Z72" s="4"/>
      <c r="AA72" s="4">
        <v>820920.97</v>
      </c>
      <c r="AB72" s="4"/>
      <c r="AC72" s="4"/>
      <c r="AD72" s="4">
        <v>252572.17</v>
      </c>
      <c r="AE72" s="4"/>
      <c r="AF72" s="4"/>
      <c r="AG72" s="4">
        <v>667695.25</v>
      </c>
      <c r="AH72" s="4"/>
      <c r="AI72" s="4"/>
      <c r="AJ72" s="4">
        <v>275000</v>
      </c>
      <c r="AK72" s="4"/>
      <c r="AL72" s="4"/>
      <c r="AM72" s="4">
        <v>873057.86</v>
      </c>
      <c r="AN72" s="4"/>
      <c r="AO72" s="4"/>
      <c r="AP72" s="4">
        <v>256286.35</v>
      </c>
      <c r="AQ72" s="4"/>
      <c r="AR72" s="4"/>
      <c r="AS72" s="4">
        <v>836725.4</v>
      </c>
      <c r="AT72" s="4"/>
      <c r="AU72" s="4"/>
      <c r="AV72" s="4">
        <v>650000</v>
      </c>
      <c r="AW72" s="4"/>
      <c r="AX72" s="4">
        <v>1140604.32</v>
      </c>
      <c r="AY72" s="4"/>
      <c r="AZ72" s="4"/>
      <c r="BA72" s="4">
        <v>281517.05</v>
      </c>
      <c r="BB72" s="4"/>
      <c r="BC72" s="4"/>
      <c r="BD72" s="4">
        <v>1277704.18</v>
      </c>
      <c r="BE72" s="4"/>
      <c r="BF72" s="4"/>
      <c r="BG72" s="4">
        <v>0</v>
      </c>
      <c r="BH72" s="4"/>
      <c r="BI72" s="4">
        <v>1342285.55</v>
      </c>
      <c r="BJ72" s="4"/>
      <c r="BK72" s="4"/>
      <c r="BL72" s="4">
        <v>626992.76000000013</v>
      </c>
      <c r="BM72" s="4"/>
      <c r="BN72" s="4"/>
      <c r="BO72" s="4">
        <v>1266363.0700000005</v>
      </c>
      <c r="BP72" s="4"/>
      <c r="BQ72" s="4"/>
      <c r="BR72" s="4">
        <v>1483690</v>
      </c>
      <c r="BS72" s="4">
        <v>0</v>
      </c>
      <c r="BT72" s="4">
        <v>964105.34</v>
      </c>
      <c r="BU72" s="4"/>
      <c r="BV72" s="4"/>
      <c r="BW72" s="4">
        <v>647346.63999999966</v>
      </c>
      <c r="BX72" s="4"/>
      <c r="BY72" s="4"/>
      <c r="BZ72" s="4">
        <v>1260073.7899999993</v>
      </c>
      <c r="CA72" s="4"/>
      <c r="CB72" s="4"/>
      <c r="CC72" s="4">
        <v>0</v>
      </c>
      <c r="CD72" s="4">
        <v>0</v>
      </c>
      <c r="CE72" s="4"/>
      <c r="CF72" s="4">
        <v>1005097.5099999993</v>
      </c>
      <c r="CG72" s="4"/>
      <c r="CH72" s="4"/>
      <c r="CI72" s="4">
        <v>284611.43999999994</v>
      </c>
      <c r="CJ72" s="4"/>
      <c r="CK72" s="4"/>
      <c r="CL72" s="4">
        <v>972110.80000000016</v>
      </c>
      <c r="CM72" s="4"/>
      <c r="CN72" s="4"/>
      <c r="CO72" s="4"/>
      <c r="CP72" s="4"/>
      <c r="CQ72" s="4">
        <v>1147514.4399999997</v>
      </c>
      <c r="CR72" s="4"/>
      <c r="CS72" s="4"/>
      <c r="CT72" s="4"/>
      <c r="CU72" s="4">
        <v>732404.50999999989</v>
      </c>
      <c r="CV72" s="4"/>
      <c r="CW72" s="4"/>
      <c r="CX72" s="4">
        <v>929882.65000000026</v>
      </c>
      <c r="CY72" s="4"/>
      <c r="CZ72" s="4"/>
      <c r="DA72" s="4">
        <v>0</v>
      </c>
      <c r="DB72" s="4"/>
      <c r="DC72" s="4">
        <v>827983.71999999974</v>
      </c>
      <c r="DD72" s="4"/>
      <c r="DE72" s="4"/>
      <c r="DF72" s="4">
        <v>354312.53</v>
      </c>
      <c r="DG72" s="4"/>
      <c r="DH72" s="4"/>
      <c r="DI72" s="4">
        <v>768993.23999999976</v>
      </c>
      <c r="DJ72" s="4"/>
      <c r="DK72" s="4"/>
      <c r="DL72" s="4">
        <v>2496000</v>
      </c>
      <c r="DM72" s="4">
        <v>0</v>
      </c>
      <c r="DN72" s="43">
        <v>1361213.7700000005</v>
      </c>
      <c r="DO72" s="4"/>
      <c r="DP72" s="4"/>
      <c r="DQ72" s="4">
        <v>787986.97000000044</v>
      </c>
      <c r="DR72" s="4"/>
      <c r="DS72" s="4"/>
      <c r="DT72" s="4">
        <v>1283219.8299999984</v>
      </c>
      <c r="DU72" s="4"/>
      <c r="DV72" s="4"/>
      <c r="DW72" s="4">
        <v>0</v>
      </c>
      <c r="DX72" s="4">
        <v>0</v>
      </c>
      <c r="DY72" s="4">
        <v>1562236.3699999969</v>
      </c>
      <c r="DZ72" s="4"/>
      <c r="EA72" s="4"/>
      <c r="EB72" s="4">
        <v>856013.12999999884</v>
      </c>
      <c r="EC72" s="4"/>
      <c r="ED72" s="4"/>
      <c r="EE72" s="4"/>
      <c r="EF72" s="4">
        <v>1661700.5499999989</v>
      </c>
      <c r="EG72" s="4"/>
      <c r="EH72" s="4"/>
      <c r="EI72" s="4"/>
      <c r="EJ72" s="4">
        <v>0</v>
      </c>
      <c r="EK72" s="4">
        <v>0</v>
      </c>
      <c r="EL72" s="46">
        <f t="shared" si="12"/>
        <v>31453147.809999987</v>
      </c>
      <c r="EM72" s="3">
        <f t="shared" si="16"/>
        <v>0</v>
      </c>
      <c r="EN72" s="3">
        <f t="shared" si="17"/>
        <v>0</v>
      </c>
      <c r="EO72" s="3">
        <f t="shared" si="13"/>
        <v>6074690</v>
      </c>
      <c r="EP72" s="3">
        <f t="shared" si="14"/>
        <v>0</v>
      </c>
      <c r="EQ72" s="3">
        <f t="shared" si="18"/>
        <v>0</v>
      </c>
      <c r="ER72" s="3">
        <f t="shared" si="15"/>
        <v>0</v>
      </c>
      <c r="ES72" s="46">
        <f t="shared" si="19"/>
        <v>68313824.12000002</v>
      </c>
    </row>
    <row r="73" spans="1:149">
      <c r="A73" s="6">
        <v>70</v>
      </c>
      <c r="B73" s="5" t="s">
        <v>8</v>
      </c>
      <c r="C73" s="47">
        <v>27266463.129999995</v>
      </c>
      <c r="D73" s="4">
        <v>481962.4</v>
      </c>
      <c r="E73" s="4"/>
      <c r="F73" s="4"/>
      <c r="G73" s="4">
        <v>89973.42</v>
      </c>
      <c r="H73" s="4"/>
      <c r="I73" s="4"/>
      <c r="J73" s="4">
        <v>130036.58</v>
      </c>
      <c r="K73" s="4"/>
      <c r="L73" s="4"/>
      <c r="M73" s="4"/>
      <c r="N73" s="4"/>
      <c r="O73" s="4">
        <v>437895.15</v>
      </c>
      <c r="P73" s="4"/>
      <c r="Q73" s="4"/>
      <c r="R73" s="4"/>
      <c r="S73" s="4">
        <v>95138.62</v>
      </c>
      <c r="T73" s="4"/>
      <c r="U73" s="4"/>
      <c r="V73" s="4">
        <v>153486.60999999999</v>
      </c>
      <c r="W73" s="4"/>
      <c r="X73" s="4"/>
      <c r="Y73" s="4">
        <v>0</v>
      </c>
      <c r="Z73" s="4"/>
      <c r="AA73" s="4">
        <v>511510.77</v>
      </c>
      <c r="AB73" s="4"/>
      <c r="AC73" s="4"/>
      <c r="AD73" s="4">
        <v>152135.26999999999</v>
      </c>
      <c r="AE73" s="4"/>
      <c r="AF73" s="4"/>
      <c r="AG73" s="4">
        <v>330890.36</v>
      </c>
      <c r="AH73" s="4"/>
      <c r="AI73" s="4"/>
      <c r="AJ73" s="4">
        <v>0</v>
      </c>
      <c r="AK73" s="4"/>
      <c r="AL73" s="4"/>
      <c r="AM73" s="4">
        <v>410627.85</v>
      </c>
      <c r="AN73" s="4"/>
      <c r="AO73" s="4"/>
      <c r="AP73" s="4">
        <v>104605.9</v>
      </c>
      <c r="AQ73" s="4"/>
      <c r="AR73" s="4"/>
      <c r="AS73" s="4">
        <v>148451.79</v>
      </c>
      <c r="AT73" s="4"/>
      <c r="AU73" s="4"/>
      <c r="AV73" s="4">
        <v>0</v>
      </c>
      <c r="AW73" s="4"/>
      <c r="AX73" s="4">
        <v>535952.13</v>
      </c>
      <c r="AY73" s="4"/>
      <c r="AZ73" s="4"/>
      <c r="BA73" s="4">
        <v>91881.42</v>
      </c>
      <c r="BB73" s="4"/>
      <c r="BC73" s="4"/>
      <c r="BD73" s="4">
        <v>134478.12</v>
      </c>
      <c r="BE73" s="4"/>
      <c r="BF73" s="4"/>
      <c r="BG73" s="4">
        <v>1600000</v>
      </c>
      <c r="BH73" s="4"/>
      <c r="BI73" s="4">
        <v>441152.60000000021</v>
      </c>
      <c r="BJ73" s="4"/>
      <c r="BK73" s="4"/>
      <c r="BL73" s="4">
        <v>83227.259999999995</v>
      </c>
      <c r="BM73" s="4"/>
      <c r="BN73" s="4"/>
      <c r="BO73" s="4">
        <v>102843.68</v>
      </c>
      <c r="BP73" s="4"/>
      <c r="BQ73" s="4"/>
      <c r="BR73" s="4">
        <v>1972456</v>
      </c>
      <c r="BS73" s="4">
        <v>0</v>
      </c>
      <c r="BT73" s="4">
        <v>453746.26</v>
      </c>
      <c r="BU73" s="4"/>
      <c r="BV73" s="4"/>
      <c r="BW73" s="4">
        <v>61108.97</v>
      </c>
      <c r="BX73" s="4"/>
      <c r="BY73" s="4"/>
      <c r="BZ73" s="4">
        <v>133830.47999999998</v>
      </c>
      <c r="CA73" s="4"/>
      <c r="CB73" s="4"/>
      <c r="CC73" s="4">
        <v>9</v>
      </c>
      <c r="CD73" s="4">
        <v>0</v>
      </c>
      <c r="CE73" s="4"/>
      <c r="CF73" s="4">
        <v>549159.74</v>
      </c>
      <c r="CG73" s="4"/>
      <c r="CH73" s="4"/>
      <c r="CI73" s="4">
        <v>59542.8</v>
      </c>
      <c r="CJ73" s="4"/>
      <c r="CK73" s="4"/>
      <c r="CL73" s="4">
        <v>156137.87999999998</v>
      </c>
      <c r="CM73" s="4"/>
      <c r="CN73" s="4"/>
      <c r="CO73" s="4"/>
      <c r="CP73" s="4"/>
      <c r="CQ73" s="4">
        <v>497739.06999999995</v>
      </c>
      <c r="CR73" s="4"/>
      <c r="CS73" s="4"/>
      <c r="CT73" s="4"/>
      <c r="CU73" s="4">
        <v>33610.11</v>
      </c>
      <c r="CV73" s="4"/>
      <c r="CW73" s="4"/>
      <c r="CX73" s="4">
        <v>162969.68999999997</v>
      </c>
      <c r="CY73" s="4"/>
      <c r="CZ73" s="4"/>
      <c r="DA73" s="4">
        <v>0</v>
      </c>
      <c r="DB73" s="4"/>
      <c r="DC73" s="4">
        <v>669533.38999999978</v>
      </c>
      <c r="DD73" s="4"/>
      <c r="DE73" s="4"/>
      <c r="DF73" s="4">
        <v>166318.70000000001</v>
      </c>
      <c r="DG73" s="4"/>
      <c r="DH73" s="4"/>
      <c r="DI73" s="4">
        <v>66966.490000000005</v>
      </c>
      <c r="DJ73" s="4"/>
      <c r="DK73" s="4"/>
      <c r="DL73" s="4">
        <v>0</v>
      </c>
      <c r="DM73" s="4">
        <v>0</v>
      </c>
      <c r="DN73" s="43">
        <v>1112629.9999999993</v>
      </c>
      <c r="DO73" s="4"/>
      <c r="DP73" s="4"/>
      <c r="DQ73" s="4">
        <v>124630.75000000001</v>
      </c>
      <c r="DR73" s="4"/>
      <c r="DS73" s="4"/>
      <c r="DT73" s="4">
        <v>108513.42</v>
      </c>
      <c r="DU73" s="4"/>
      <c r="DV73" s="4"/>
      <c r="DW73" s="4">
        <v>0</v>
      </c>
      <c r="DX73" s="4">
        <v>0</v>
      </c>
      <c r="DY73" s="4">
        <v>837343.71999999986</v>
      </c>
      <c r="DZ73" s="4"/>
      <c r="EA73" s="4"/>
      <c r="EB73" s="4">
        <v>117412.25999999997</v>
      </c>
      <c r="EC73" s="4"/>
      <c r="ED73" s="4"/>
      <c r="EE73" s="4"/>
      <c r="EF73" s="4">
        <v>162605.59999999998</v>
      </c>
      <c r="EG73" s="4"/>
      <c r="EH73" s="4"/>
      <c r="EI73" s="4">
        <v>6900</v>
      </c>
      <c r="EJ73" s="4">
        <v>0</v>
      </c>
      <c r="EK73" s="4">
        <v>0</v>
      </c>
      <c r="EL73" s="46">
        <f t="shared" si="12"/>
        <v>9910049.2599999998</v>
      </c>
      <c r="EM73" s="3">
        <f t="shared" si="16"/>
        <v>0</v>
      </c>
      <c r="EN73" s="3">
        <f t="shared" si="17"/>
        <v>0</v>
      </c>
      <c r="EO73" s="3">
        <f t="shared" si="13"/>
        <v>3572465</v>
      </c>
      <c r="EP73" s="3">
        <f t="shared" si="14"/>
        <v>0</v>
      </c>
      <c r="EQ73" s="3">
        <f t="shared" si="18"/>
        <v>6900</v>
      </c>
      <c r="ER73" s="3">
        <f t="shared" si="15"/>
        <v>0</v>
      </c>
      <c r="ES73" s="46">
        <f t="shared" si="19"/>
        <v>20921978.869999997</v>
      </c>
    </row>
    <row r="74" spans="1:149">
      <c r="A74" s="6">
        <v>71</v>
      </c>
      <c r="B74" s="5" t="s">
        <v>7</v>
      </c>
      <c r="C74" s="47">
        <v>50668409.480000004</v>
      </c>
      <c r="D74" s="4">
        <v>1246125.4099999999</v>
      </c>
      <c r="E74" s="4"/>
      <c r="F74" s="4"/>
      <c r="G74" s="4">
        <v>164356</v>
      </c>
      <c r="H74" s="4"/>
      <c r="I74" s="4"/>
      <c r="J74" s="4">
        <v>356268.38</v>
      </c>
      <c r="K74" s="4"/>
      <c r="L74" s="4"/>
      <c r="M74" s="4"/>
      <c r="N74" s="4"/>
      <c r="O74" s="4">
        <v>997645</v>
      </c>
      <c r="P74" s="4"/>
      <c r="Q74" s="4"/>
      <c r="R74" s="4"/>
      <c r="S74" s="4">
        <v>203707.74</v>
      </c>
      <c r="T74" s="4"/>
      <c r="U74" s="4"/>
      <c r="V74" s="4">
        <v>432907.78</v>
      </c>
      <c r="W74" s="4"/>
      <c r="X74" s="4"/>
      <c r="Y74" s="4">
        <v>0</v>
      </c>
      <c r="Z74" s="4"/>
      <c r="AA74" s="4">
        <v>1167353.22</v>
      </c>
      <c r="AB74" s="4"/>
      <c r="AC74" s="4"/>
      <c r="AD74" s="4">
        <v>149402</v>
      </c>
      <c r="AE74" s="4"/>
      <c r="AF74" s="4"/>
      <c r="AG74" s="4">
        <v>401387.94</v>
      </c>
      <c r="AH74" s="4"/>
      <c r="AI74" s="4"/>
      <c r="AJ74" s="4">
        <v>1490390</v>
      </c>
      <c r="AK74" s="4"/>
      <c r="AL74" s="4"/>
      <c r="AM74" s="4">
        <v>1411946.78</v>
      </c>
      <c r="AN74" s="4"/>
      <c r="AO74" s="4"/>
      <c r="AP74" s="4">
        <v>189298.78</v>
      </c>
      <c r="AQ74" s="4"/>
      <c r="AR74" s="4"/>
      <c r="AS74" s="4">
        <v>605049.47</v>
      </c>
      <c r="AT74" s="4"/>
      <c r="AU74" s="4"/>
      <c r="AV74" s="4">
        <v>3429930</v>
      </c>
      <c r="AW74" s="4"/>
      <c r="AX74" s="4">
        <v>1320398</v>
      </c>
      <c r="AY74" s="4"/>
      <c r="AZ74" s="4"/>
      <c r="BA74" s="4">
        <v>195225</v>
      </c>
      <c r="BB74" s="4"/>
      <c r="BC74" s="4"/>
      <c r="BD74" s="4">
        <v>675454</v>
      </c>
      <c r="BE74" s="4"/>
      <c r="BF74" s="4"/>
      <c r="BG74" s="4">
        <v>0</v>
      </c>
      <c r="BH74" s="4"/>
      <c r="BI74" s="4">
        <v>1299271.72</v>
      </c>
      <c r="BJ74" s="4"/>
      <c r="BK74" s="4"/>
      <c r="BL74" s="4">
        <v>328978.61000000004</v>
      </c>
      <c r="BM74" s="4"/>
      <c r="BN74" s="4"/>
      <c r="BO74" s="4">
        <v>471608.31</v>
      </c>
      <c r="BP74" s="4"/>
      <c r="BQ74" s="4"/>
      <c r="BR74" s="4">
        <v>2902120</v>
      </c>
      <c r="BS74" s="4">
        <v>0</v>
      </c>
      <c r="BT74" s="4">
        <v>1120668</v>
      </c>
      <c r="BU74" s="4"/>
      <c r="BV74" s="4"/>
      <c r="BW74" s="4">
        <v>377495.52</v>
      </c>
      <c r="BX74" s="4"/>
      <c r="BY74" s="4"/>
      <c r="BZ74" s="4">
        <v>295482</v>
      </c>
      <c r="CA74" s="4"/>
      <c r="CB74" s="4"/>
      <c r="CC74" s="4">
        <v>0</v>
      </c>
      <c r="CD74" s="4">
        <v>0</v>
      </c>
      <c r="CE74" s="4"/>
      <c r="CF74" s="4">
        <v>1215973.18</v>
      </c>
      <c r="CG74" s="4"/>
      <c r="CH74" s="4"/>
      <c r="CI74" s="4">
        <v>257950</v>
      </c>
      <c r="CJ74" s="4"/>
      <c r="CK74" s="4"/>
      <c r="CL74" s="4">
        <v>465975</v>
      </c>
      <c r="CM74" s="4"/>
      <c r="CN74" s="4"/>
      <c r="CO74" s="4"/>
      <c r="CP74" s="4"/>
      <c r="CQ74" s="4">
        <v>1153860.02</v>
      </c>
      <c r="CR74" s="4"/>
      <c r="CS74" s="4"/>
      <c r="CT74" s="4"/>
      <c r="CU74" s="4">
        <v>255738.03</v>
      </c>
      <c r="CV74" s="4"/>
      <c r="CW74" s="4"/>
      <c r="CX74" s="4">
        <v>431196</v>
      </c>
      <c r="CY74" s="4"/>
      <c r="CZ74" s="4"/>
      <c r="DA74" s="4">
        <v>0</v>
      </c>
      <c r="DB74" s="4"/>
      <c r="DC74" s="4">
        <v>1268725.69</v>
      </c>
      <c r="DD74" s="4"/>
      <c r="DE74" s="4"/>
      <c r="DF74" s="4">
        <v>314342.01000000007</v>
      </c>
      <c r="DG74" s="4"/>
      <c r="DH74" s="4"/>
      <c r="DI74" s="4">
        <v>472868.59999999986</v>
      </c>
      <c r="DJ74" s="4"/>
      <c r="DK74" s="4"/>
      <c r="DL74" s="4">
        <v>177560</v>
      </c>
      <c r="DM74" s="4">
        <v>0</v>
      </c>
      <c r="DN74" s="43">
        <v>1924354.9399999997</v>
      </c>
      <c r="DO74" s="4"/>
      <c r="DP74" s="4"/>
      <c r="DQ74" s="4">
        <v>320071.98</v>
      </c>
      <c r="DR74" s="4"/>
      <c r="DS74" s="4"/>
      <c r="DT74" s="4">
        <v>1051601.58</v>
      </c>
      <c r="DU74" s="4"/>
      <c r="DV74" s="4"/>
      <c r="DW74" s="4">
        <v>0</v>
      </c>
      <c r="DX74" s="4">
        <v>0</v>
      </c>
      <c r="DY74" s="4">
        <v>1260945.8199999998</v>
      </c>
      <c r="DZ74" s="4"/>
      <c r="EA74" s="4"/>
      <c r="EB74" s="4">
        <v>256250.96000000002</v>
      </c>
      <c r="EC74" s="4"/>
      <c r="ED74" s="4"/>
      <c r="EE74" s="4"/>
      <c r="EF74" s="4">
        <v>650892.31999999995</v>
      </c>
      <c r="EG74" s="4"/>
      <c r="EH74" s="4"/>
      <c r="EI74" s="4"/>
      <c r="EJ74" s="4">
        <v>0</v>
      </c>
      <c r="EK74" s="4">
        <v>0</v>
      </c>
      <c r="EL74" s="46">
        <f t="shared" si="12"/>
        <v>24710775.790000007</v>
      </c>
      <c r="EM74" s="3">
        <f t="shared" si="16"/>
        <v>0</v>
      </c>
      <c r="EN74" s="3">
        <f t="shared" si="17"/>
        <v>0</v>
      </c>
      <c r="EO74" s="3">
        <f t="shared" si="13"/>
        <v>8000000</v>
      </c>
      <c r="EP74" s="3">
        <f t="shared" si="14"/>
        <v>0</v>
      </c>
      <c r="EQ74" s="3">
        <f t="shared" si="18"/>
        <v>0</v>
      </c>
      <c r="ER74" s="3">
        <f t="shared" si="15"/>
        <v>0</v>
      </c>
      <c r="ES74" s="46">
        <f t="shared" si="19"/>
        <v>33957633.689999998</v>
      </c>
    </row>
    <row r="75" spans="1:149">
      <c r="A75" s="6">
        <v>72</v>
      </c>
      <c r="B75" s="5" t="s">
        <v>6</v>
      </c>
      <c r="C75" s="47">
        <v>34258388.790000007</v>
      </c>
      <c r="D75" s="4">
        <v>371162.05</v>
      </c>
      <c r="E75" s="4"/>
      <c r="F75" s="4"/>
      <c r="G75" s="4">
        <v>286123.74</v>
      </c>
      <c r="H75" s="4"/>
      <c r="I75" s="4"/>
      <c r="J75" s="4">
        <v>377938.46</v>
      </c>
      <c r="K75" s="4"/>
      <c r="L75" s="4"/>
      <c r="M75" s="4"/>
      <c r="N75" s="4"/>
      <c r="O75" s="4">
        <v>352375.65</v>
      </c>
      <c r="P75" s="4"/>
      <c r="Q75" s="4"/>
      <c r="R75" s="4"/>
      <c r="S75" s="4">
        <v>551260.1</v>
      </c>
      <c r="T75" s="4"/>
      <c r="U75" s="4"/>
      <c r="V75" s="4">
        <v>387515.48</v>
      </c>
      <c r="W75" s="4"/>
      <c r="X75" s="4"/>
      <c r="Y75" s="4">
        <v>396800</v>
      </c>
      <c r="Z75" s="4"/>
      <c r="AA75" s="4">
        <v>350966.73</v>
      </c>
      <c r="AB75" s="4"/>
      <c r="AC75" s="4"/>
      <c r="AD75" s="4">
        <v>276894.39</v>
      </c>
      <c r="AE75" s="4"/>
      <c r="AF75" s="4"/>
      <c r="AG75" s="4">
        <v>282602.12</v>
      </c>
      <c r="AH75" s="4"/>
      <c r="AI75" s="4"/>
      <c r="AJ75" s="4">
        <v>750000</v>
      </c>
      <c r="AK75" s="4"/>
      <c r="AL75" s="4"/>
      <c r="AM75" s="4">
        <v>390956.17</v>
      </c>
      <c r="AN75" s="4"/>
      <c r="AO75" s="4"/>
      <c r="AP75" s="4">
        <v>263059.31</v>
      </c>
      <c r="AQ75" s="4"/>
      <c r="AR75" s="4"/>
      <c r="AS75" s="4">
        <v>364127.33</v>
      </c>
      <c r="AT75" s="4"/>
      <c r="AU75" s="4"/>
      <c r="AV75" s="4">
        <v>0</v>
      </c>
      <c r="AW75" s="4"/>
      <c r="AX75" s="4">
        <v>366528.74</v>
      </c>
      <c r="AY75" s="4"/>
      <c r="AZ75" s="4"/>
      <c r="BA75" s="4">
        <v>331091.93</v>
      </c>
      <c r="BB75" s="4"/>
      <c r="BC75" s="4"/>
      <c r="BD75" s="4">
        <v>270510.05</v>
      </c>
      <c r="BE75" s="4"/>
      <c r="BF75" s="4"/>
      <c r="BG75" s="4">
        <v>120000</v>
      </c>
      <c r="BH75" s="4"/>
      <c r="BI75" s="4">
        <v>1386535.6400000001</v>
      </c>
      <c r="BJ75" s="4"/>
      <c r="BK75" s="4"/>
      <c r="BL75" s="4">
        <v>543780.52</v>
      </c>
      <c r="BM75" s="4"/>
      <c r="BN75" s="4"/>
      <c r="BO75" s="4">
        <v>727369.7899999998</v>
      </c>
      <c r="BP75" s="4"/>
      <c r="BQ75" s="4"/>
      <c r="BR75" s="4">
        <v>0</v>
      </c>
      <c r="BS75" s="4">
        <v>0</v>
      </c>
      <c r="BT75" s="4">
        <v>493833.12999999995</v>
      </c>
      <c r="BU75" s="4"/>
      <c r="BV75" s="4"/>
      <c r="BW75" s="4">
        <v>357495.6</v>
      </c>
      <c r="BX75" s="4"/>
      <c r="BY75" s="4"/>
      <c r="BZ75" s="4">
        <v>240292.38000000006</v>
      </c>
      <c r="CA75" s="4"/>
      <c r="CB75" s="4"/>
      <c r="CC75" s="4">
        <v>0</v>
      </c>
      <c r="CD75" s="4">
        <v>0</v>
      </c>
      <c r="CE75" s="4"/>
      <c r="CF75" s="4">
        <v>360308.37</v>
      </c>
      <c r="CG75" s="4"/>
      <c r="CH75" s="4"/>
      <c r="CI75" s="4">
        <v>351907.07000000007</v>
      </c>
      <c r="CJ75" s="4"/>
      <c r="CK75" s="4"/>
      <c r="CL75" s="4">
        <v>369312.62000000005</v>
      </c>
      <c r="CM75" s="4"/>
      <c r="CN75" s="4"/>
      <c r="CO75" s="4"/>
      <c r="CP75" s="4"/>
      <c r="CQ75" s="4">
        <v>920297.08</v>
      </c>
      <c r="CR75" s="4"/>
      <c r="CS75" s="4"/>
      <c r="CT75" s="4"/>
      <c r="CU75" s="4">
        <v>152882.32999999996</v>
      </c>
      <c r="CV75" s="4"/>
      <c r="CW75" s="4"/>
      <c r="CX75" s="4">
        <v>251464.70000000004</v>
      </c>
      <c r="CY75" s="4"/>
      <c r="CZ75" s="4"/>
      <c r="DA75" s="4">
        <v>0</v>
      </c>
      <c r="DB75" s="4"/>
      <c r="DC75" s="4">
        <v>606200.35000000009</v>
      </c>
      <c r="DD75" s="4"/>
      <c r="DE75" s="4"/>
      <c r="DF75" s="4">
        <v>278631.74000000005</v>
      </c>
      <c r="DG75" s="4"/>
      <c r="DH75" s="4"/>
      <c r="DI75" s="4">
        <v>490493.90999999992</v>
      </c>
      <c r="DJ75" s="4"/>
      <c r="DK75" s="4"/>
      <c r="DL75" s="4">
        <v>0</v>
      </c>
      <c r="DM75" s="4">
        <v>0</v>
      </c>
      <c r="DN75" s="43">
        <v>690076.57999999984</v>
      </c>
      <c r="DO75" s="4"/>
      <c r="DP75" s="4"/>
      <c r="DQ75" s="4">
        <v>230144.01000000004</v>
      </c>
      <c r="DR75" s="4"/>
      <c r="DS75" s="4"/>
      <c r="DT75" s="4">
        <v>307272.15000000008</v>
      </c>
      <c r="DU75" s="4"/>
      <c r="DV75" s="4"/>
      <c r="DW75" s="4">
        <v>200000</v>
      </c>
      <c r="DX75" s="4">
        <v>0</v>
      </c>
      <c r="DY75" s="4">
        <v>721922.8200000003</v>
      </c>
      <c r="DZ75" s="4"/>
      <c r="EA75" s="4"/>
      <c r="EB75" s="4">
        <v>426763.00000000006</v>
      </c>
      <c r="EC75" s="4"/>
      <c r="ED75" s="4"/>
      <c r="EE75" s="4"/>
      <c r="EF75" s="4">
        <v>513634.32000000012</v>
      </c>
      <c r="EG75" s="4"/>
      <c r="EH75" s="4"/>
      <c r="EI75" s="4">
        <v>68290.3</v>
      </c>
      <c r="EJ75" s="4">
        <v>0</v>
      </c>
      <c r="EK75" s="4">
        <v>0</v>
      </c>
      <c r="EL75" s="46">
        <f t="shared" si="12"/>
        <v>15643730.359999999</v>
      </c>
      <c r="EM75" s="3">
        <f t="shared" si="16"/>
        <v>0</v>
      </c>
      <c r="EN75" s="3">
        <f t="shared" si="17"/>
        <v>0</v>
      </c>
      <c r="EO75" s="3">
        <f t="shared" si="13"/>
        <v>1466800</v>
      </c>
      <c r="EP75" s="3">
        <f t="shared" si="14"/>
        <v>0</v>
      </c>
      <c r="EQ75" s="3">
        <f t="shared" si="18"/>
        <v>68290.3</v>
      </c>
      <c r="ER75" s="3">
        <f t="shared" si="15"/>
        <v>0</v>
      </c>
      <c r="ES75" s="46">
        <f t="shared" si="19"/>
        <v>20013168.130000006</v>
      </c>
    </row>
    <row r="76" spans="1:149">
      <c r="A76" s="6">
        <v>73</v>
      </c>
      <c r="B76" s="5" t="s">
        <v>5</v>
      </c>
      <c r="C76" s="47">
        <v>41124201.200000003</v>
      </c>
      <c r="D76" s="4">
        <v>656327.38</v>
      </c>
      <c r="E76" s="4"/>
      <c r="F76" s="4"/>
      <c r="G76" s="4">
        <v>294930.26</v>
      </c>
      <c r="H76" s="4"/>
      <c r="I76" s="4"/>
      <c r="J76" s="4">
        <v>374456.2</v>
      </c>
      <c r="K76" s="4"/>
      <c r="L76" s="4"/>
      <c r="M76" s="4"/>
      <c r="N76" s="4"/>
      <c r="O76" s="4">
        <v>681275.53</v>
      </c>
      <c r="P76" s="4"/>
      <c r="Q76" s="4"/>
      <c r="R76" s="4"/>
      <c r="S76" s="4">
        <v>256453.56</v>
      </c>
      <c r="T76" s="4"/>
      <c r="U76" s="4"/>
      <c r="V76" s="4">
        <v>293271.45</v>
      </c>
      <c r="W76" s="4"/>
      <c r="X76" s="4"/>
      <c r="Y76" s="4">
        <v>0</v>
      </c>
      <c r="Z76" s="4"/>
      <c r="AA76" s="4">
        <v>615258.53</v>
      </c>
      <c r="AB76" s="4"/>
      <c r="AC76" s="4"/>
      <c r="AD76" s="4">
        <v>249876.69</v>
      </c>
      <c r="AE76" s="4"/>
      <c r="AF76" s="4"/>
      <c r="AG76" s="4">
        <v>368191.64</v>
      </c>
      <c r="AH76" s="4"/>
      <c r="AI76" s="4"/>
      <c r="AJ76" s="4">
        <v>522550</v>
      </c>
      <c r="AK76" s="4"/>
      <c r="AL76" s="4"/>
      <c r="AM76" s="4">
        <v>630734.82999999996</v>
      </c>
      <c r="AN76" s="4"/>
      <c r="AO76" s="4"/>
      <c r="AP76" s="4">
        <v>223587.89</v>
      </c>
      <c r="AQ76" s="4"/>
      <c r="AR76" s="4"/>
      <c r="AS76" s="4">
        <v>236275.86</v>
      </c>
      <c r="AT76" s="4"/>
      <c r="AU76" s="4"/>
      <c r="AV76" s="4">
        <v>1525000</v>
      </c>
      <c r="AW76" s="4"/>
      <c r="AX76" s="4">
        <v>603685.18000000005</v>
      </c>
      <c r="AY76" s="4"/>
      <c r="AZ76" s="4"/>
      <c r="BA76" s="4">
        <v>246589.14</v>
      </c>
      <c r="BB76" s="4"/>
      <c r="BC76" s="4"/>
      <c r="BD76" s="4">
        <v>220623.16</v>
      </c>
      <c r="BE76" s="4"/>
      <c r="BF76" s="4"/>
      <c r="BG76" s="4">
        <v>0</v>
      </c>
      <c r="BH76" s="4"/>
      <c r="BI76" s="4">
        <v>557280.34999999986</v>
      </c>
      <c r="BJ76" s="4"/>
      <c r="BK76" s="4"/>
      <c r="BL76" s="4">
        <v>188657.93</v>
      </c>
      <c r="BM76" s="4"/>
      <c r="BN76" s="4"/>
      <c r="BO76" s="4">
        <v>266897.57</v>
      </c>
      <c r="BP76" s="4"/>
      <c r="BQ76" s="4"/>
      <c r="BR76" s="4">
        <v>5496800</v>
      </c>
      <c r="BS76" s="4">
        <v>0</v>
      </c>
      <c r="BT76" s="4">
        <v>483990</v>
      </c>
      <c r="BU76" s="4"/>
      <c r="BV76" s="4"/>
      <c r="BW76" s="4">
        <v>237150.55999999997</v>
      </c>
      <c r="BX76" s="4"/>
      <c r="BY76" s="4"/>
      <c r="BZ76" s="4">
        <v>186420.27999999997</v>
      </c>
      <c r="CA76" s="4"/>
      <c r="CB76" s="4"/>
      <c r="CC76" s="4">
        <v>0</v>
      </c>
      <c r="CD76" s="4">
        <v>0</v>
      </c>
      <c r="CE76" s="4"/>
      <c r="CF76" s="4">
        <v>562239.71</v>
      </c>
      <c r="CG76" s="4"/>
      <c r="CH76" s="4"/>
      <c r="CI76" s="4">
        <v>283694.82000000007</v>
      </c>
      <c r="CJ76" s="4"/>
      <c r="CK76" s="4"/>
      <c r="CL76" s="4">
        <v>180208.28999999998</v>
      </c>
      <c r="CM76" s="4"/>
      <c r="CN76" s="4"/>
      <c r="CO76" s="4"/>
      <c r="CP76" s="4"/>
      <c r="CQ76" s="4">
        <v>648637.44999999995</v>
      </c>
      <c r="CR76" s="4"/>
      <c r="CS76" s="4"/>
      <c r="CT76" s="4"/>
      <c r="CU76" s="4">
        <v>189357.56000000003</v>
      </c>
      <c r="CV76" s="4"/>
      <c r="CW76" s="4"/>
      <c r="CX76" s="4">
        <v>287230.15999999997</v>
      </c>
      <c r="CY76" s="4"/>
      <c r="CZ76" s="4"/>
      <c r="DA76" s="4">
        <v>0</v>
      </c>
      <c r="DB76" s="4"/>
      <c r="DC76" s="4">
        <v>649275.42999999993</v>
      </c>
      <c r="DD76" s="4"/>
      <c r="DE76" s="4"/>
      <c r="DF76" s="4">
        <v>430860.79</v>
      </c>
      <c r="DG76" s="4"/>
      <c r="DH76" s="4"/>
      <c r="DI76" s="4">
        <v>287181.90000000002</v>
      </c>
      <c r="DJ76" s="4"/>
      <c r="DK76" s="4"/>
      <c r="DL76" s="4">
        <v>0</v>
      </c>
      <c r="DM76" s="4">
        <v>0</v>
      </c>
      <c r="DN76" s="43">
        <v>1030543.1300000001</v>
      </c>
      <c r="DO76" s="4"/>
      <c r="DP76" s="4"/>
      <c r="DQ76" s="4">
        <v>367844.13000000006</v>
      </c>
      <c r="DR76" s="4"/>
      <c r="DS76" s="4"/>
      <c r="DT76" s="4">
        <v>546930.31999999983</v>
      </c>
      <c r="DU76" s="4"/>
      <c r="DV76" s="4"/>
      <c r="DW76" s="4">
        <v>0</v>
      </c>
      <c r="DX76" s="4">
        <v>0</v>
      </c>
      <c r="DY76" s="4">
        <v>553490.89</v>
      </c>
      <c r="DZ76" s="4"/>
      <c r="EA76" s="4"/>
      <c r="EB76" s="4">
        <v>158487.16000000003</v>
      </c>
      <c r="EC76" s="4"/>
      <c r="ED76" s="4"/>
      <c r="EE76" s="4"/>
      <c r="EF76" s="4">
        <v>218177.86000000002</v>
      </c>
      <c r="EG76" s="4"/>
      <c r="EH76" s="4"/>
      <c r="EI76" s="4">
        <v>11002.8</v>
      </c>
      <c r="EJ76" s="4">
        <v>0</v>
      </c>
      <c r="EK76" s="4">
        <v>0</v>
      </c>
      <c r="EL76" s="46">
        <f t="shared" si="12"/>
        <v>14266093.59</v>
      </c>
      <c r="EM76" s="3">
        <f t="shared" si="16"/>
        <v>0</v>
      </c>
      <c r="EN76" s="3">
        <f t="shared" si="17"/>
        <v>0</v>
      </c>
      <c r="EO76" s="3">
        <f t="shared" si="13"/>
        <v>7544350</v>
      </c>
      <c r="EP76" s="3">
        <f t="shared" si="14"/>
        <v>0</v>
      </c>
      <c r="EQ76" s="3">
        <f t="shared" si="18"/>
        <v>11002.8</v>
      </c>
      <c r="ER76" s="3">
        <f t="shared" si="15"/>
        <v>0</v>
      </c>
      <c r="ES76" s="46">
        <f t="shared" si="19"/>
        <v>34391454.810000002</v>
      </c>
    </row>
    <row r="77" spans="1:149">
      <c r="A77" s="6">
        <v>74</v>
      </c>
      <c r="B77" s="5" t="s">
        <v>4</v>
      </c>
      <c r="C77" s="47">
        <v>56604052.730000004</v>
      </c>
      <c r="D77" s="4">
        <v>622343.93999999994</v>
      </c>
      <c r="E77" s="4"/>
      <c r="F77" s="4"/>
      <c r="G77" s="4">
        <v>131470.91</v>
      </c>
      <c r="H77" s="4"/>
      <c r="I77" s="4"/>
      <c r="J77" s="4">
        <v>311849.32</v>
      </c>
      <c r="K77" s="4"/>
      <c r="L77" s="4"/>
      <c r="M77" s="4"/>
      <c r="N77" s="4"/>
      <c r="O77" s="4">
        <v>445369.01</v>
      </c>
      <c r="P77" s="4"/>
      <c r="Q77" s="4"/>
      <c r="R77" s="4"/>
      <c r="S77" s="4">
        <v>241095.25</v>
      </c>
      <c r="T77" s="4"/>
      <c r="U77" s="4"/>
      <c r="V77" s="4">
        <v>137482.93</v>
      </c>
      <c r="W77" s="4"/>
      <c r="X77" s="4"/>
      <c r="Y77" s="4">
        <v>0</v>
      </c>
      <c r="Z77" s="4"/>
      <c r="AA77" s="4">
        <v>352156.63</v>
      </c>
      <c r="AB77" s="4"/>
      <c r="AC77" s="4"/>
      <c r="AD77" s="4">
        <v>121810.47</v>
      </c>
      <c r="AE77" s="4"/>
      <c r="AF77" s="4"/>
      <c r="AG77" s="4">
        <v>105455.73</v>
      </c>
      <c r="AH77" s="4"/>
      <c r="AI77" s="4"/>
      <c r="AJ77" s="4">
        <v>0</v>
      </c>
      <c r="AK77" s="4"/>
      <c r="AL77" s="4"/>
      <c r="AM77" s="4">
        <v>465033.96</v>
      </c>
      <c r="AN77" s="4"/>
      <c r="AO77" s="4"/>
      <c r="AP77" s="4">
        <v>98101.01</v>
      </c>
      <c r="AQ77" s="4"/>
      <c r="AR77" s="4"/>
      <c r="AS77" s="4">
        <v>134988.38</v>
      </c>
      <c r="AT77" s="4"/>
      <c r="AU77" s="4"/>
      <c r="AV77" s="4">
        <v>0</v>
      </c>
      <c r="AW77" s="4"/>
      <c r="AX77" s="4">
        <v>789902.06</v>
      </c>
      <c r="AY77" s="4"/>
      <c r="AZ77" s="4"/>
      <c r="BA77" s="4">
        <v>362991.38</v>
      </c>
      <c r="BB77" s="4"/>
      <c r="BC77" s="4"/>
      <c r="BD77" s="4">
        <v>338205.87</v>
      </c>
      <c r="BE77" s="4"/>
      <c r="BF77" s="4"/>
      <c r="BG77" s="4">
        <v>200000</v>
      </c>
      <c r="BH77" s="4"/>
      <c r="BI77" s="4">
        <v>780020.34999999986</v>
      </c>
      <c r="BJ77" s="4"/>
      <c r="BK77" s="4"/>
      <c r="BL77" s="4">
        <v>237646.49</v>
      </c>
      <c r="BM77" s="4"/>
      <c r="BN77" s="4"/>
      <c r="BO77" s="4">
        <v>601156.55999999994</v>
      </c>
      <c r="BP77" s="4"/>
      <c r="BQ77" s="4"/>
      <c r="BR77" s="4">
        <v>1173000</v>
      </c>
      <c r="BS77" s="4">
        <v>0</v>
      </c>
      <c r="BT77" s="4">
        <v>670331.46999999986</v>
      </c>
      <c r="BU77" s="4"/>
      <c r="BV77" s="4"/>
      <c r="BW77" s="4">
        <v>443972.15</v>
      </c>
      <c r="BX77" s="4"/>
      <c r="BY77" s="4"/>
      <c r="BZ77" s="4">
        <v>201066.56</v>
      </c>
      <c r="CA77" s="4"/>
      <c r="CB77" s="4"/>
      <c r="CC77" s="4">
        <v>0</v>
      </c>
      <c r="CD77" s="4">
        <v>0</v>
      </c>
      <c r="CE77" s="4"/>
      <c r="CF77" s="4">
        <v>448322.33999999997</v>
      </c>
      <c r="CG77" s="4"/>
      <c r="CH77" s="4"/>
      <c r="CI77" s="4">
        <v>107371.48</v>
      </c>
      <c r="CJ77" s="4"/>
      <c r="CK77" s="4"/>
      <c r="CL77" s="4">
        <v>76892.259999999995</v>
      </c>
      <c r="CM77" s="4"/>
      <c r="CN77" s="4"/>
      <c r="CO77" s="4"/>
      <c r="CP77" s="4"/>
      <c r="CQ77" s="4">
        <v>334570.46000000008</v>
      </c>
      <c r="CR77" s="4"/>
      <c r="CS77" s="4"/>
      <c r="CT77" s="4"/>
      <c r="CU77" s="4">
        <v>94482.75</v>
      </c>
      <c r="CV77" s="4"/>
      <c r="CW77" s="4"/>
      <c r="CX77" s="4">
        <v>77076.639999999999</v>
      </c>
      <c r="CY77" s="4"/>
      <c r="CZ77" s="4"/>
      <c r="DA77" s="4">
        <v>0</v>
      </c>
      <c r="DB77" s="4"/>
      <c r="DC77" s="4">
        <v>357794.23000000004</v>
      </c>
      <c r="DD77" s="4"/>
      <c r="DE77" s="4"/>
      <c r="DF77" s="4">
        <v>155035.96</v>
      </c>
      <c r="DG77" s="4"/>
      <c r="DH77" s="4"/>
      <c r="DI77" s="4">
        <v>35556.039999999994</v>
      </c>
      <c r="DJ77" s="4"/>
      <c r="DK77" s="4"/>
      <c r="DL77" s="4">
        <v>0</v>
      </c>
      <c r="DM77" s="4">
        <v>0</v>
      </c>
      <c r="DN77" s="43">
        <v>1114940.2699999998</v>
      </c>
      <c r="DO77" s="4"/>
      <c r="DP77" s="4"/>
      <c r="DQ77" s="4">
        <v>198305.84999999998</v>
      </c>
      <c r="DR77" s="4"/>
      <c r="DS77" s="4"/>
      <c r="DT77" s="4">
        <v>199215.40000000002</v>
      </c>
      <c r="DU77" s="4"/>
      <c r="DV77" s="4"/>
      <c r="DW77" s="4">
        <v>0</v>
      </c>
      <c r="DX77" s="4">
        <v>0</v>
      </c>
      <c r="DY77" s="4">
        <v>1089135.5000000002</v>
      </c>
      <c r="DZ77" s="4"/>
      <c r="EA77" s="4"/>
      <c r="EB77" s="4">
        <v>172993.25</v>
      </c>
      <c r="EC77" s="4"/>
      <c r="ED77" s="4"/>
      <c r="EE77" s="4"/>
      <c r="EF77" s="4">
        <v>159934.74</v>
      </c>
      <c r="EG77" s="4"/>
      <c r="EH77" s="4"/>
      <c r="EI77" s="4">
        <v>1800</v>
      </c>
      <c r="EJ77" s="4">
        <v>0</v>
      </c>
      <c r="EK77" s="4">
        <v>0</v>
      </c>
      <c r="EL77" s="46">
        <f t="shared" si="12"/>
        <v>12214077.6</v>
      </c>
      <c r="EM77" s="3">
        <f t="shared" si="16"/>
        <v>0</v>
      </c>
      <c r="EN77" s="3">
        <f t="shared" si="17"/>
        <v>0</v>
      </c>
      <c r="EO77" s="3">
        <f t="shared" si="13"/>
        <v>1373000</v>
      </c>
      <c r="EP77" s="3">
        <f t="shared" si="14"/>
        <v>0</v>
      </c>
      <c r="EQ77" s="3">
        <f t="shared" si="18"/>
        <v>1800</v>
      </c>
      <c r="ER77" s="3">
        <f t="shared" si="15"/>
        <v>0</v>
      </c>
      <c r="ES77" s="46">
        <f t="shared" si="19"/>
        <v>45761175.130000003</v>
      </c>
    </row>
    <row r="78" spans="1:149">
      <c r="A78" s="6">
        <v>75</v>
      </c>
      <c r="B78" s="5" t="s">
        <v>3</v>
      </c>
      <c r="C78" s="47">
        <v>51116082.859999999</v>
      </c>
      <c r="D78" s="4">
        <v>491140.66</v>
      </c>
      <c r="E78" s="4"/>
      <c r="F78" s="4"/>
      <c r="G78" s="4">
        <v>267006.95</v>
      </c>
      <c r="H78" s="4"/>
      <c r="I78" s="4"/>
      <c r="J78" s="4">
        <v>50740.7</v>
      </c>
      <c r="K78" s="4"/>
      <c r="L78" s="4"/>
      <c r="M78" s="4"/>
      <c r="N78" s="4"/>
      <c r="O78" s="4">
        <v>560029.57999999996</v>
      </c>
      <c r="P78" s="4"/>
      <c r="Q78" s="4"/>
      <c r="R78" s="4"/>
      <c r="S78" s="4">
        <v>290288.13</v>
      </c>
      <c r="T78" s="4"/>
      <c r="U78" s="4"/>
      <c r="V78" s="4">
        <v>105510.45</v>
      </c>
      <c r="W78" s="4"/>
      <c r="X78" s="4"/>
      <c r="Y78" s="4">
        <v>0</v>
      </c>
      <c r="Z78" s="4"/>
      <c r="AA78" s="4">
        <v>591753.41</v>
      </c>
      <c r="AB78" s="4"/>
      <c r="AC78" s="4"/>
      <c r="AD78" s="4">
        <v>334790.69</v>
      </c>
      <c r="AE78" s="4"/>
      <c r="AF78" s="4"/>
      <c r="AG78" s="4">
        <v>21111.11</v>
      </c>
      <c r="AH78" s="4"/>
      <c r="AI78" s="4"/>
      <c r="AJ78" s="4">
        <v>2019000</v>
      </c>
      <c r="AK78" s="4">
        <v>200000</v>
      </c>
      <c r="AL78" s="4"/>
      <c r="AM78" s="4">
        <v>349374.85</v>
      </c>
      <c r="AN78" s="4"/>
      <c r="AO78" s="4"/>
      <c r="AP78" s="4">
        <v>178265.97</v>
      </c>
      <c r="AQ78" s="4"/>
      <c r="AR78" s="4"/>
      <c r="AS78" s="4">
        <v>8033.27</v>
      </c>
      <c r="AT78" s="4"/>
      <c r="AU78" s="4"/>
      <c r="AV78" s="4">
        <v>500000</v>
      </c>
      <c r="AW78" s="4"/>
      <c r="AX78" s="4">
        <v>369822.65</v>
      </c>
      <c r="AY78" s="4"/>
      <c r="AZ78" s="4"/>
      <c r="BA78" s="4">
        <v>124000.53</v>
      </c>
      <c r="BB78" s="4"/>
      <c r="BC78" s="4"/>
      <c r="BD78" s="4">
        <v>19006.39</v>
      </c>
      <c r="BE78" s="4"/>
      <c r="BF78" s="4"/>
      <c r="BG78" s="4">
        <v>2200000</v>
      </c>
      <c r="BH78" s="4"/>
      <c r="BI78" s="4">
        <v>435264.78999999986</v>
      </c>
      <c r="BJ78" s="4"/>
      <c r="BK78" s="4"/>
      <c r="BL78" s="4">
        <v>256469.9</v>
      </c>
      <c r="BM78" s="4"/>
      <c r="BN78" s="4"/>
      <c r="BO78" s="4">
        <v>34585.870000000003</v>
      </c>
      <c r="BP78" s="4"/>
      <c r="BQ78" s="4"/>
      <c r="BR78" s="4">
        <v>1472300</v>
      </c>
      <c r="BS78" s="4">
        <v>0</v>
      </c>
      <c r="BT78" s="4">
        <v>348079.50000000006</v>
      </c>
      <c r="BU78" s="4"/>
      <c r="BV78" s="4"/>
      <c r="BW78" s="4">
        <v>135557.24000000002</v>
      </c>
      <c r="BX78" s="4"/>
      <c r="BY78" s="4"/>
      <c r="BZ78" s="4">
        <v>46028.47</v>
      </c>
      <c r="CA78" s="4"/>
      <c r="CB78" s="4"/>
      <c r="CC78" s="4">
        <v>0</v>
      </c>
      <c r="CD78" s="4">
        <v>0</v>
      </c>
      <c r="CE78" s="4"/>
      <c r="CF78" s="4">
        <v>310227.48999999993</v>
      </c>
      <c r="CG78" s="4"/>
      <c r="CH78" s="4"/>
      <c r="CI78" s="4">
        <v>144139.12999999998</v>
      </c>
      <c r="CJ78" s="4"/>
      <c r="CK78" s="4"/>
      <c r="CL78" s="4">
        <v>55046.960000000006</v>
      </c>
      <c r="CM78" s="4"/>
      <c r="CN78" s="4"/>
      <c r="CO78" s="4"/>
      <c r="CP78" s="4"/>
      <c r="CQ78" s="4">
        <v>367001.35000000003</v>
      </c>
      <c r="CR78" s="4"/>
      <c r="CS78" s="4"/>
      <c r="CT78" s="4"/>
      <c r="CU78" s="4">
        <v>154643.29999999996</v>
      </c>
      <c r="CV78" s="4"/>
      <c r="CW78" s="4"/>
      <c r="CX78" s="4">
        <v>311422.05000000005</v>
      </c>
      <c r="CY78" s="4"/>
      <c r="CZ78" s="4"/>
      <c r="DA78" s="4">
        <v>0</v>
      </c>
      <c r="DB78" s="4"/>
      <c r="DC78" s="4">
        <v>472421.45999999996</v>
      </c>
      <c r="DD78" s="4"/>
      <c r="DE78" s="4"/>
      <c r="DF78" s="4">
        <v>421898.16000000009</v>
      </c>
      <c r="DG78" s="4"/>
      <c r="DH78" s="4"/>
      <c r="DI78" s="4">
        <v>281946.93</v>
      </c>
      <c r="DJ78" s="4"/>
      <c r="DK78" s="4"/>
      <c r="DL78" s="4">
        <v>3376270</v>
      </c>
      <c r="DM78" s="4">
        <v>300000</v>
      </c>
      <c r="DN78" s="43">
        <v>1130070.6400000001</v>
      </c>
      <c r="DO78" s="4"/>
      <c r="DP78" s="4"/>
      <c r="DQ78" s="4">
        <v>472943.82</v>
      </c>
      <c r="DR78" s="4"/>
      <c r="DS78" s="4"/>
      <c r="DT78" s="4">
        <v>812956.51</v>
      </c>
      <c r="DU78" s="4"/>
      <c r="DV78" s="4"/>
      <c r="DW78" s="4">
        <v>0</v>
      </c>
      <c r="DX78" s="4">
        <v>0</v>
      </c>
      <c r="DY78" s="4">
        <v>502226.01999999996</v>
      </c>
      <c r="DZ78" s="4"/>
      <c r="EA78" s="4"/>
      <c r="EB78" s="4">
        <v>375488.23</v>
      </c>
      <c r="EC78" s="4"/>
      <c r="ED78" s="4"/>
      <c r="EE78" s="4"/>
      <c r="EF78" s="4">
        <v>181382.32999999996</v>
      </c>
      <c r="EG78" s="4"/>
      <c r="EH78" s="4"/>
      <c r="EI78" s="4">
        <v>1282225.8600000001</v>
      </c>
      <c r="EJ78" s="4">
        <v>0</v>
      </c>
      <c r="EK78" s="4">
        <v>0</v>
      </c>
      <c r="EL78" s="46">
        <f t="shared" si="12"/>
        <v>11010675.49</v>
      </c>
      <c r="EM78" s="3">
        <f t="shared" si="16"/>
        <v>0</v>
      </c>
      <c r="EN78" s="3">
        <f t="shared" si="17"/>
        <v>0</v>
      </c>
      <c r="EO78" s="3">
        <f t="shared" si="13"/>
        <v>9567570</v>
      </c>
      <c r="EP78" s="3">
        <f t="shared" si="14"/>
        <v>500000</v>
      </c>
      <c r="EQ78" s="3">
        <f t="shared" si="18"/>
        <v>1282225.8600000001</v>
      </c>
      <c r="ER78" s="3">
        <f t="shared" si="15"/>
        <v>0</v>
      </c>
      <c r="ES78" s="46">
        <f t="shared" si="19"/>
        <v>47890751.509999998</v>
      </c>
    </row>
    <row r="79" spans="1:149">
      <c r="A79" s="6">
        <v>76</v>
      </c>
      <c r="B79" s="5" t="s">
        <v>2</v>
      </c>
      <c r="C79" s="47">
        <v>46266429.549999997</v>
      </c>
      <c r="D79" s="4">
        <v>222728.33</v>
      </c>
      <c r="E79" s="4"/>
      <c r="F79" s="4"/>
      <c r="G79" s="4">
        <v>391584.9</v>
      </c>
      <c r="H79" s="4"/>
      <c r="I79" s="4"/>
      <c r="J79" s="4">
        <v>1282680.44</v>
      </c>
      <c r="K79" s="4"/>
      <c r="L79" s="4"/>
      <c r="M79" s="4"/>
      <c r="N79" s="4"/>
      <c r="O79" s="4">
        <v>140041.24</v>
      </c>
      <c r="P79" s="4"/>
      <c r="Q79" s="4"/>
      <c r="R79" s="4"/>
      <c r="S79" s="4">
        <v>152800.24</v>
      </c>
      <c r="T79" s="4"/>
      <c r="U79" s="4"/>
      <c r="V79" s="4">
        <v>523893.05</v>
      </c>
      <c r="W79" s="4"/>
      <c r="X79" s="4"/>
      <c r="Y79" s="4">
        <v>0</v>
      </c>
      <c r="Z79" s="4"/>
      <c r="AA79" s="4">
        <v>12520.43</v>
      </c>
      <c r="AB79" s="4"/>
      <c r="AC79" s="4"/>
      <c r="AD79" s="4">
        <v>80784.39</v>
      </c>
      <c r="AE79" s="4"/>
      <c r="AF79" s="4"/>
      <c r="AG79" s="4">
        <v>648847.48</v>
      </c>
      <c r="AH79" s="4"/>
      <c r="AI79" s="4"/>
      <c r="AJ79" s="4">
        <v>0</v>
      </c>
      <c r="AK79" s="4"/>
      <c r="AL79" s="4"/>
      <c r="AM79" s="4">
        <v>64121.3</v>
      </c>
      <c r="AN79" s="4"/>
      <c r="AO79" s="4"/>
      <c r="AP79" s="4">
        <v>163783.64000000001</v>
      </c>
      <c r="AQ79" s="4"/>
      <c r="AR79" s="4"/>
      <c r="AS79" s="4">
        <v>1115674.75</v>
      </c>
      <c r="AT79" s="4"/>
      <c r="AU79" s="4"/>
      <c r="AV79" s="4">
        <v>600000</v>
      </c>
      <c r="AW79" s="4"/>
      <c r="AX79" s="4">
        <v>169266.02</v>
      </c>
      <c r="AY79" s="4"/>
      <c r="AZ79" s="4"/>
      <c r="BA79" s="4">
        <v>215123.83</v>
      </c>
      <c r="BB79" s="4"/>
      <c r="BC79" s="4"/>
      <c r="BD79" s="4">
        <v>695843</v>
      </c>
      <c r="BE79" s="4"/>
      <c r="BF79" s="4"/>
      <c r="BG79" s="4">
        <v>3060000</v>
      </c>
      <c r="BH79" s="4"/>
      <c r="BI79" s="4">
        <v>150117.94</v>
      </c>
      <c r="BJ79" s="4"/>
      <c r="BK79" s="4"/>
      <c r="BL79" s="4">
        <v>326356.94000000006</v>
      </c>
      <c r="BM79" s="4"/>
      <c r="BN79" s="4"/>
      <c r="BO79" s="4">
        <v>1310044.52</v>
      </c>
      <c r="BP79" s="4"/>
      <c r="BQ79" s="4"/>
      <c r="BR79" s="4">
        <v>2340000</v>
      </c>
      <c r="BS79" s="4">
        <v>0</v>
      </c>
      <c r="BT79" s="4">
        <v>47255.79</v>
      </c>
      <c r="BU79" s="4"/>
      <c r="BV79" s="4"/>
      <c r="BW79" s="4">
        <v>129715.48999999999</v>
      </c>
      <c r="BX79" s="4"/>
      <c r="BY79" s="4"/>
      <c r="BZ79" s="4">
        <v>794383.30999999994</v>
      </c>
      <c r="CA79" s="4"/>
      <c r="CB79" s="4"/>
      <c r="CC79" s="4">
        <v>0</v>
      </c>
      <c r="CD79" s="4">
        <v>0</v>
      </c>
      <c r="CE79" s="4"/>
      <c r="CF79" s="4">
        <v>284909.48999999993</v>
      </c>
      <c r="CG79" s="4"/>
      <c r="CH79" s="4"/>
      <c r="CI79" s="4">
        <v>165252.66999999998</v>
      </c>
      <c r="CJ79" s="4"/>
      <c r="CK79" s="4"/>
      <c r="CL79" s="4">
        <v>677046.9700000002</v>
      </c>
      <c r="CM79" s="4"/>
      <c r="CN79" s="4"/>
      <c r="CO79" s="4"/>
      <c r="CP79" s="4"/>
      <c r="CQ79" s="4">
        <v>166299.84</v>
      </c>
      <c r="CR79" s="4"/>
      <c r="CS79" s="4"/>
      <c r="CT79" s="4"/>
      <c r="CU79" s="4">
        <v>139341.58999999997</v>
      </c>
      <c r="CV79" s="4"/>
      <c r="CW79" s="4"/>
      <c r="CX79" s="4">
        <v>733408.69999999984</v>
      </c>
      <c r="CY79" s="4"/>
      <c r="CZ79" s="4"/>
      <c r="DA79" s="4">
        <v>0</v>
      </c>
      <c r="DB79" s="4"/>
      <c r="DC79" s="4">
        <v>250936.48999999996</v>
      </c>
      <c r="DD79" s="4"/>
      <c r="DE79" s="4"/>
      <c r="DF79" s="4">
        <v>165433.21000000002</v>
      </c>
      <c r="DG79" s="4"/>
      <c r="DH79" s="4"/>
      <c r="DI79" s="4">
        <v>1205649.0399999996</v>
      </c>
      <c r="DJ79" s="4"/>
      <c r="DK79" s="4"/>
      <c r="DL79" s="4">
        <v>400000</v>
      </c>
      <c r="DM79" s="4">
        <v>0</v>
      </c>
      <c r="DN79" s="43">
        <v>659543.18000000017</v>
      </c>
      <c r="DO79" s="4"/>
      <c r="DP79" s="4"/>
      <c r="DQ79" s="4">
        <v>326859.64000000007</v>
      </c>
      <c r="DR79" s="4"/>
      <c r="DS79" s="4"/>
      <c r="DT79" s="4">
        <v>1060347.96</v>
      </c>
      <c r="DU79" s="4"/>
      <c r="DV79" s="4"/>
      <c r="DW79" s="4">
        <v>0</v>
      </c>
      <c r="DX79" s="4">
        <v>0</v>
      </c>
      <c r="DY79" s="4">
        <v>541667.13000000012</v>
      </c>
      <c r="DZ79" s="4"/>
      <c r="EA79" s="4"/>
      <c r="EB79" s="4">
        <v>774695.67999999993</v>
      </c>
      <c r="EC79" s="4"/>
      <c r="ED79" s="4"/>
      <c r="EE79" s="4"/>
      <c r="EF79" s="4">
        <v>1888844.370000001</v>
      </c>
      <c r="EG79" s="4"/>
      <c r="EH79" s="4"/>
      <c r="EI79" s="4">
        <v>181485</v>
      </c>
      <c r="EJ79" s="4">
        <v>0</v>
      </c>
      <c r="EK79" s="4">
        <v>0</v>
      </c>
      <c r="EL79" s="46">
        <f t="shared" si="12"/>
        <v>17677802.990000002</v>
      </c>
      <c r="EM79" s="3">
        <f t="shared" si="16"/>
        <v>0</v>
      </c>
      <c r="EN79" s="3">
        <f t="shared" si="17"/>
        <v>0</v>
      </c>
      <c r="EO79" s="3">
        <f t="shared" si="13"/>
        <v>6400000</v>
      </c>
      <c r="EP79" s="3">
        <f t="shared" si="14"/>
        <v>0</v>
      </c>
      <c r="EQ79" s="3">
        <f t="shared" si="18"/>
        <v>181485</v>
      </c>
      <c r="ER79" s="3">
        <f t="shared" si="15"/>
        <v>0</v>
      </c>
      <c r="ES79" s="46">
        <f t="shared" si="19"/>
        <v>34807141.559999995</v>
      </c>
    </row>
    <row r="80" spans="1:149">
      <c r="A80" s="6">
        <v>77</v>
      </c>
      <c r="B80" s="5" t="s">
        <v>1</v>
      </c>
      <c r="C80" s="47">
        <v>79592647.420000002</v>
      </c>
      <c r="D80" s="4">
        <v>784053.84</v>
      </c>
      <c r="E80" s="4"/>
      <c r="F80" s="4"/>
      <c r="G80" s="4">
        <v>182605.7</v>
      </c>
      <c r="H80" s="4"/>
      <c r="I80" s="4"/>
      <c r="J80" s="4">
        <v>72978.039999999994</v>
      </c>
      <c r="K80" s="4"/>
      <c r="L80" s="4"/>
      <c r="M80" s="4"/>
      <c r="N80" s="4"/>
      <c r="O80" s="4">
        <v>718140.93</v>
      </c>
      <c r="P80" s="4"/>
      <c r="Q80" s="4"/>
      <c r="R80" s="4"/>
      <c r="S80" s="4">
        <v>211964.19</v>
      </c>
      <c r="T80" s="4"/>
      <c r="U80" s="4"/>
      <c r="V80" s="4">
        <v>32556.78</v>
      </c>
      <c r="W80" s="4"/>
      <c r="X80" s="4"/>
      <c r="Y80" s="4"/>
      <c r="Z80" s="4"/>
      <c r="AA80" s="4">
        <v>625557.15</v>
      </c>
      <c r="AB80" s="4"/>
      <c r="AC80" s="4"/>
      <c r="AD80" s="4">
        <v>180974.43</v>
      </c>
      <c r="AE80" s="4"/>
      <c r="AF80" s="4"/>
      <c r="AG80" s="4">
        <v>50255.12</v>
      </c>
      <c r="AH80" s="4"/>
      <c r="AI80" s="4"/>
      <c r="AJ80" s="4"/>
      <c r="AK80" s="4"/>
      <c r="AL80" s="4"/>
      <c r="AM80" s="4">
        <v>608033.26</v>
      </c>
      <c r="AN80" s="4"/>
      <c r="AO80" s="4"/>
      <c r="AP80" s="4">
        <v>141052.82</v>
      </c>
      <c r="AQ80" s="4"/>
      <c r="AR80" s="4"/>
      <c r="AS80" s="4">
        <v>27110.66</v>
      </c>
      <c r="AT80" s="4"/>
      <c r="AU80" s="4"/>
      <c r="AV80" s="4"/>
      <c r="AW80" s="4"/>
      <c r="AX80" s="4">
        <v>511745.01</v>
      </c>
      <c r="AY80" s="4"/>
      <c r="AZ80" s="4"/>
      <c r="BA80" s="4">
        <v>223897.1</v>
      </c>
      <c r="BB80" s="4"/>
      <c r="BC80" s="4"/>
      <c r="BD80" s="4">
        <v>34208.519999999997</v>
      </c>
      <c r="BE80" s="4"/>
      <c r="BF80" s="4"/>
      <c r="BG80" s="4"/>
      <c r="BH80" s="4"/>
      <c r="BI80" s="4">
        <v>451258.29</v>
      </c>
      <c r="BJ80" s="4"/>
      <c r="BK80" s="4"/>
      <c r="BL80" s="4">
        <v>259210.40000000005</v>
      </c>
      <c r="BM80" s="4"/>
      <c r="BN80" s="4"/>
      <c r="BO80" s="4">
        <v>19700.48</v>
      </c>
      <c r="BP80" s="4"/>
      <c r="BQ80" s="4"/>
      <c r="BR80" s="4"/>
      <c r="BS80" s="4"/>
      <c r="BT80" s="4">
        <v>381791.9599999999</v>
      </c>
      <c r="BU80" s="4">
        <v>265.89</v>
      </c>
      <c r="BV80" s="4"/>
      <c r="BW80" s="4">
        <v>184067.41999999998</v>
      </c>
      <c r="BX80" s="4"/>
      <c r="BY80" s="4"/>
      <c r="BZ80" s="4">
        <v>17909.03</v>
      </c>
      <c r="CA80" s="4"/>
      <c r="CB80" s="4"/>
      <c r="CC80" s="4"/>
      <c r="CD80" s="4"/>
      <c r="CE80" s="4"/>
      <c r="CF80" s="4">
        <v>405623.90000000008</v>
      </c>
      <c r="CG80" s="4"/>
      <c r="CH80" s="4"/>
      <c r="CI80" s="4">
        <v>156705.41999999998</v>
      </c>
      <c r="CJ80" s="4"/>
      <c r="CK80" s="4"/>
      <c r="CL80" s="4">
        <v>28719.69</v>
      </c>
      <c r="CM80" s="4"/>
      <c r="CN80" s="4"/>
      <c r="CO80" s="4"/>
      <c r="CP80" s="4"/>
      <c r="CQ80" s="4">
        <v>374658.5400000001</v>
      </c>
      <c r="CR80" s="4"/>
      <c r="CS80" s="4"/>
      <c r="CT80" s="4"/>
      <c r="CU80" s="4">
        <v>157361.19999999998</v>
      </c>
      <c r="CV80" s="4"/>
      <c r="CW80" s="4"/>
      <c r="CX80" s="4">
        <v>40173.619999999995</v>
      </c>
      <c r="CY80" s="4"/>
      <c r="CZ80" s="4"/>
      <c r="DA80" s="4"/>
      <c r="DB80" s="4"/>
      <c r="DC80" s="4">
        <v>296552.17999999993</v>
      </c>
      <c r="DD80" s="4"/>
      <c r="DE80" s="4"/>
      <c r="DF80" s="4">
        <v>158092.88</v>
      </c>
      <c r="DG80" s="4"/>
      <c r="DH80" s="4"/>
      <c r="DI80" s="4">
        <v>98488.43</v>
      </c>
      <c r="DJ80" s="4"/>
      <c r="DK80" s="4"/>
      <c r="DL80" s="4"/>
      <c r="DM80" s="4"/>
      <c r="DN80" s="43">
        <v>396531.25999999989</v>
      </c>
      <c r="DO80" s="4"/>
      <c r="DP80" s="4"/>
      <c r="DQ80" s="4">
        <v>155373.04999999999</v>
      </c>
      <c r="DR80" s="4"/>
      <c r="DS80" s="4"/>
      <c r="DT80" s="4">
        <v>69462</v>
      </c>
      <c r="DU80" s="4"/>
      <c r="DV80" s="4"/>
      <c r="DW80" s="4"/>
      <c r="DX80" s="4"/>
      <c r="DY80" s="4">
        <v>382416.76999999984</v>
      </c>
      <c r="DZ80" s="4"/>
      <c r="EA80" s="4"/>
      <c r="EB80" s="4">
        <v>120179.78000000001</v>
      </c>
      <c r="EC80" s="4"/>
      <c r="ED80" s="4"/>
      <c r="EE80" s="4"/>
      <c r="EF80" s="4">
        <v>29720.42</v>
      </c>
      <c r="EG80" s="4"/>
      <c r="EH80" s="4"/>
      <c r="EI80" s="4">
        <v>392483.83</v>
      </c>
      <c r="EJ80" s="4"/>
      <c r="EK80" s="4"/>
      <c r="EL80" s="46">
        <f t="shared" si="12"/>
        <v>8589130.2699999996</v>
      </c>
      <c r="EM80" s="3">
        <f>+E80+H80+K80+P80+T80+W80+AB80+AE80+AH80+AN80+AQ80+AT80+AY80+BB80+BE80+BJ80+BM80+BP80+BU80+BX80+CA80+CG80+CJ80+CM80+CR80+CV80+CY80+DD80+DG80+DJ80+DO80+DR80+DU80+DZ80+ED80+EG80</f>
        <v>265.89</v>
      </c>
      <c r="EN80" s="3">
        <f t="shared" si="17"/>
        <v>0</v>
      </c>
      <c r="EO80" s="3">
        <f t="shared" si="13"/>
        <v>0</v>
      </c>
      <c r="EP80" s="3">
        <f t="shared" si="14"/>
        <v>0</v>
      </c>
      <c r="EQ80" s="3">
        <f t="shared" si="18"/>
        <v>392483.83</v>
      </c>
      <c r="ER80" s="3">
        <f t="shared" si="15"/>
        <v>0</v>
      </c>
      <c r="ES80" s="46">
        <f t="shared" si="19"/>
        <v>70611299.210000008</v>
      </c>
    </row>
    <row r="81" spans="1:149" ht="20.25" customHeight="1">
      <c r="A81" s="209" t="s">
        <v>0</v>
      </c>
      <c r="B81" s="209"/>
      <c r="C81" s="8">
        <f t="shared" ref="C81:BN81" si="20">SUM(C4:C80)</f>
        <v>3365193503.9960003</v>
      </c>
      <c r="D81" s="8">
        <f t="shared" si="20"/>
        <v>45102723.389999986</v>
      </c>
      <c r="E81" s="8">
        <f t="shared" si="20"/>
        <v>0</v>
      </c>
      <c r="F81" s="8">
        <f t="shared" si="20"/>
        <v>0</v>
      </c>
      <c r="G81" s="8">
        <f t="shared" si="20"/>
        <v>29466668.109999996</v>
      </c>
      <c r="H81" s="8">
        <f t="shared" si="20"/>
        <v>0</v>
      </c>
      <c r="I81" s="8">
        <f t="shared" si="20"/>
        <v>0</v>
      </c>
      <c r="J81" s="8">
        <f t="shared" si="20"/>
        <v>35917357.270000003</v>
      </c>
      <c r="K81" s="8">
        <f t="shared" si="20"/>
        <v>0</v>
      </c>
      <c r="L81" s="8">
        <f t="shared" si="20"/>
        <v>0</v>
      </c>
      <c r="M81" s="8">
        <f t="shared" si="20"/>
        <v>0</v>
      </c>
      <c r="N81" s="8">
        <f t="shared" si="20"/>
        <v>0</v>
      </c>
      <c r="O81" s="2">
        <f t="shared" si="20"/>
        <v>39090625.289999999</v>
      </c>
      <c r="P81" s="2">
        <f t="shared" si="20"/>
        <v>0</v>
      </c>
      <c r="Q81" s="2">
        <f t="shared" si="20"/>
        <v>0</v>
      </c>
      <c r="R81" s="2">
        <f t="shared" si="20"/>
        <v>320000</v>
      </c>
      <c r="S81" s="2">
        <f t="shared" si="20"/>
        <v>28531219.529999994</v>
      </c>
      <c r="T81" s="2">
        <f t="shared" si="20"/>
        <v>0</v>
      </c>
      <c r="U81" s="2">
        <f t="shared" si="20"/>
        <v>0</v>
      </c>
      <c r="V81" s="2">
        <f t="shared" si="20"/>
        <v>34214505.45000001</v>
      </c>
      <c r="W81" s="2">
        <f t="shared" si="20"/>
        <v>0</v>
      </c>
      <c r="X81" s="2">
        <f t="shared" si="20"/>
        <v>0</v>
      </c>
      <c r="Y81" s="2">
        <f t="shared" si="20"/>
        <v>17181135</v>
      </c>
      <c r="Z81" s="2">
        <f t="shared" si="20"/>
        <v>0</v>
      </c>
      <c r="AA81" s="8">
        <f t="shared" si="20"/>
        <v>46292397.319999978</v>
      </c>
      <c r="AB81" s="8">
        <f t="shared" si="20"/>
        <v>0</v>
      </c>
      <c r="AC81" s="8">
        <f t="shared" si="20"/>
        <v>0</v>
      </c>
      <c r="AD81" s="8">
        <f t="shared" si="20"/>
        <v>32838702.99000001</v>
      </c>
      <c r="AE81" s="8">
        <f t="shared" si="20"/>
        <v>0</v>
      </c>
      <c r="AF81" s="8">
        <f t="shared" si="20"/>
        <v>0</v>
      </c>
      <c r="AG81" s="8">
        <f t="shared" si="20"/>
        <v>39392909.099999987</v>
      </c>
      <c r="AH81" s="8">
        <f t="shared" si="20"/>
        <v>0</v>
      </c>
      <c r="AI81" s="8">
        <f t="shared" si="20"/>
        <v>0</v>
      </c>
      <c r="AJ81" s="8">
        <f t="shared" si="20"/>
        <v>49629164</v>
      </c>
      <c r="AK81" s="8">
        <f t="shared" si="20"/>
        <v>200000</v>
      </c>
      <c r="AL81" s="8">
        <f t="shared" si="20"/>
        <v>241505.76</v>
      </c>
      <c r="AM81" s="2">
        <f t="shared" si="20"/>
        <v>47909747.340000004</v>
      </c>
      <c r="AN81" s="2">
        <f t="shared" si="20"/>
        <v>44</v>
      </c>
      <c r="AO81" s="2">
        <f t="shared" si="20"/>
        <v>0</v>
      </c>
      <c r="AP81" s="2">
        <f t="shared" si="20"/>
        <v>31045128.440000005</v>
      </c>
      <c r="AQ81" s="2">
        <f t="shared" si="20"/>
        <v>16740</v>
      </c>
      <c r="AR81" s="2">
        <f t="shared" si="20"/>
        <v>0</v>
      </c>
      <c r="AS81" s="2">
        <f t="shared" si="20"/>
        <v>41045098.099999994</v>
      </c>
      <c r="AT81" s="2">
        <f t="shared" si="20"/>
        <v>27.81</v>
      </c>
      <c r="AU81" s="2">
        <f t="shared" si="20"/>
        <v>105.7</v>
      </c>
      <c r="AV81" s="2">
        <f t="shared" si="20"/>
        <v>90413095</v>
      </c>
      <c r="AW81" s="2">
        <f t="shared" si="20"/>
        <v>0</v>
      </c>
      <c r="AX81" s="8">
        <f t="shared" si="20"/>
        <v>50640585.529999986</v>
      </c>
      <c r="AY81" s="8">
        <f t="shared" si="20"/>
        <v>4974.08</v>
      </c>
      <c r="AZ81" s="8">
        <f t="shared" si="20"/>
        <v>3966.38</v>
      </c>
      <c r="BA81" s="8">
        <f t="shared" si="20"/>
        <v>35063857.280000001</v>
      </c>
      <c r="BB81" s="8">
        <f t="shared" si="20"/>
        <v>477</v>
      </c>
      <c r="BC81" s="8">
        <f t="shared" si="20"/>
        <v>0</v>
      </c>
      <c r="BD81" s="8">
        <f t="shared" si="20"/>
        <v>42073685.749999993</v>
      </c>
      <c r="BE81" s="8">
        <f t="shared" si="20"/>
        <v>0</v>
      </c>
      <c r="BF81" s="8">
        <f t="shared" si="20"/>
        <v>819</v>
      </c>
      <c r="BG81" s="8">
        <f t="shared" si="20"/>
        <v>147989362</v>
      </c>
      <c r="BH81" s="8">
        <f t="shared" si="20"/>
        <v>101500</v>
      </c>
      <c r="BI81" s="2">
        <f t="shared" si="20"/>
        <v>74701277.86999999</v>
      </c>
      <c r="BJ81" s="2">
        <f t="shared" si="20"/>
        <v>0</v>
      </c>
      <c r="BK81" s="2">
        <f t="shared" si="20"/>
        <v>1597</v>
      </c>
      <c r="BL81" s="2">
        <f t="shared" si="20"/>
        <v>51793341.279999994</v>
      </c>
      <c r="BM81" s="2">
        <f t="shared" si="20"/>
        <v>5299.88</v>
      </c>
      <c r="BN81" s="2">
        <f t="shared" si="20"/>
        <v>0</v>
      </c>
      <c r="BO81" s="2">
        <f t="shared" ref="BO81:BS81" si="21">SUM(BO4:BO80)</f>
        <v>64478847.409999996</v>
      </c>
      <c r="BP81" s="2">
        <f t="shared" si="21"/>
        <v>0</v>
      </c>
      <c r="BQ81" s="2">
        <f t="shared" si="21"/>
        <v>0</v>
      </c>
      <c r="BR81" s="2">
        <f t="shared" si="21"/>
        <v>203290860</v>
      </c>
      <c r="BS81" s="2">
        <f t="shared" si="21"/>
        <v>634660</v>
      </c>
      <c r="BT81" s="8">
        <f t="shared" ref="BT81:ER81" si="22">SUM(BT4:BT80)</f>
        <v>38886017.500000015</v>
      </c>
      <c r="BU81" s="8">
        <f t="shared" si="22"/>
        <v>265.89</v>
      </c>
      <c r="BV81" s="8">
        <f t="shared" si="22"/>
        <v>42.7</v>
      </c>
      <c r="BW81" s="8">
        <f t="shared" si="22"/>
        <v>28366158.710000005</v>
      </c>
      <c r="BX81" s="8">
        <f t="shared" si="22"/>
        <v>0</v>
      </c>
      <c r="BY81" s="8">
        <f t="shared" si="22"/>
        <v>0</v>
      </c>
      <c r="BZ81" s="8">
        <f t="shared" si="22"/>
        <v>28139990.449999999</v>
      </c>
      <c r="CA81" s="8">
        <f t="shared" si="22"/>
        <v>0</v>
      </c>
      <c r="CB81" s="8">
        <f t="shared" si="22"/>
        <v>0</v>
      </c>
      <c r="CC81" s="8">
        <f t="shared" si="22"/>
        <v>9410521</v>
      </c>
      <c r="CD81" s="8">
        <f t="shared" si="22"/>
        <v>158000</v>
      </c>
      <c r="CE81" s="8">
        <f t="shared" si="22"/>
        <v>42424</v>
      </c>
      <c r="CF81" s="21">
        <f t="shared" si="22"/>
        <v>45278478.670000009</v>
      </c>
      <c r="CG81" s="21">
        <f t="shared" si="22"/>
        <v>0</v>
      </c>
      <c r="CH81" s="21">
        <f t="shared" si="22"/>
        <v>0</v>
      </c>
      <c r="CI81" s="21">
        <f t="shared" si="22"/>
        <v>26528339.760000005</v>
      </c>
      <c r="CJ81" s="21">
        <f t="shared" si="22"/>
        <v>17.190000000000001</v>
      </c>
      <c r="CK81" s="21">
        <f t="shared" si="22"/>
        <v>0</v>
      </c>
      <c r="CL81" s="21">
        <f t="shared" si="22"/>
        <v>31823631.030000016</v>
      </c>
      <c r="CM81" s="21">
        <f t="shared" si="22"/>
        <v>0</v>
      </c>
      <c r="CN81" s="21">
        <f t="shared" si="22"/>
        <v>61.3</v>
      </c>
      <c r="CO81" s="21">
        <f t="shared" si="22"/>
        <v>0</v>
      </c>
      <c r="CP81" s="21">
        <f t="shared" si="22"/>
        <v>0</v>
      </c>
      <c r="CQ81" s="21">
        <f t="shared" si="22"/>
        <v>52564635.300000004</v>
      </c>
      <c r="CR81" s="21">
        <f t="shared" si="22"/>
        <v>0</v>
      </c>
      <c r="CS81" s="21">
        <f t="shared" si="22"/>
        <v>0</v>
      </c>
      <c r="CT81" s="21">
        <f t="shared" si="22"/>
        <v>377650</v>
      </c>
      <c r="CU81" s="21">
        <f t="shared" si="22"/>
        <v>27711395.899999999</v>
      </c>
      <c r="CV81" s="21">
        <f t="shared" si="22"/>
        <v>0</v>
      </c>
      <c r="CW81" s="2">
        <f t="shared" si="22"/>
        <v>0</v>
      </c>
      <c r="CX81" s="2">
        <f t="shared" si="22"/>
        <v>35898049.719999999</v>
      </c>
      <c r="CY81" s="2">
        <f t="shared" si="22"/>
        <v>1000</v>
      </c>
      <c r="CZ81" s="2">
        <f t="shared" si="22"/>
        <v>0</v>
      </c>
      <c r="DA81" s="2">
        <f t="shared" si="22"/>
        <v>3509000</v>
      </c>
      <c r="DB81" s="2">
        <f t="shared" si="22"/>
        <v>0</v>
      </c>
      <c r="DC81" s="2">
        <f t="shared" si="22"/>
        <v>53135705.099999987</v>
      </c>
      <c r="DD81" s="2">
        <f t="shared" si="22"/>
        <v>0</v>
      </c>
      <c r="DE81" s="2">
        <f t="shared" si="22"/>
        <v>503.24</v>
      </c>
      <c r="DF81" s="2">
        <f t="shared" si="22"/>
        <v>32476732.52</v>
      </c>
      <c r="DG81" s="2">
        <f t="shared" si="22"/>
        <v>0</v>
      </c>
      <c r="DH81" s="2">
        <f t="shared" si="22"/>
        <v>6359.89</v>
      </c>
      <c r="DI81" s="2">
        <f t="shared" si="22"/>
        <v>37586027.460000001</v>
      </c>
      <c r="DJ81" s="2">
        <f t="shared" si="22"/>
        <v>0</v>
      </c>
      <c r="DK81" s="2">
        <f t="shared" si="22"/>
        <v>0</v>
      </c>
      <c r="DL81" s="2">
        <f t="shared" si="22"/>
        <v>59607661</v>
      </c>
      <c r="DM81" s="2">
        <f t="shared" si="22"/>
        <v>405300</v>
      </c>
      <c r="DN81" s="42">
        <f t="shared" si="22"/>
        <v>88874100.879999995</v>
      </c>
      <c r="DO81" s="2">
        <f t="shared" si="22"/>
        <v>1327</v>
      </c>
      <c r="DP81" s="2">
        <f t="shared" si="22"/>
        <v>0</v>
      </c>
      <c r="DQ81" s="41">
        <f t="shared" si="22"/>
        <v>44485146.849999979</v>
      </c>
      <c r="DR81" s="2">
        <f t="shared" si="22"/>
        <v>0</v>
      </c>
      <c r="DS81" s="2">
        <f t="shared" si="22"/>
        <v>43</v>
      </c>
      <c r="DT81" s="40">
        <f t="shared" si="22"/>
        <v>51436677.119999982</v>
      </c>
      <c r="DU81" s="2">
        <f t="shared" si="22"/>
        <v>0</v>
      </c>
      <c r="DV81" s="2">
        <f t="shared" si="22"/>
        <v>0</v>
      </c>
      <c r="DW81" s="2">
        <f t="shared" si="22"/>
        <v>18071695</v>
      </c>
      <c r="DX81" s="2">
        <f t="shared" si="22"/>
        <v>200000</v>
      </c>
      <c r="DY81" s="2">
        <f t="shared" si="22"/>
        <v>82696606.969999984</v>
      </c>
      <c r="DZ81" s="2">
        <f t="shared" si="22"/>
        <v>1776.57</v>
      </c>
      <c r="EA81" s="2">
        <f t="shared" si="22"/>
        <v>406680.33</v>
      </c>
      <c r="EB81" s="2">
        <f t="shared" si="22"/>
        <v>47551444.069999985</v>
      </c>
      <c r="EC81" s="52">
        <f t="shared" si="22"/>
        <v>5832</v>
      </c>
      <c r="ED81" s="2">
        <f t="shared" si="22"/>
        <v>0</v>
      </c>
      <c r="EE81" s="2">
        <f t="shared" si="22"/>
        <v>9915.2200000000012</v>
      </c>
      <c r="EF81" s="2">
        <f t="shared" si="22"/>
        <v>58939582.170000017</v>
      </c>
      <c r="EG81" s="2">
        <f t="shared" si="22"/>
        <v>0</v>
      </c>
      <c r="EH81" s="2">
        <f t="shared" si="22"/>
        <v>29085.690000000002</v>
      </c>
      <c r="EI81" s="2">
        <f t="shared" si="22"/>
        <v>7089896.9500000002</v>
      </c>
      <c r="EJ81" s="2">
        <f t="shared" si="22"/>
        <v>2315854</v>
      </c>
      <c r="EK81" s="2">
        <f t="shared" si="22"/>
        <v>312500</v>
      </c>
      <c r="EL81" s="45">
        <f t="shared" si="22"/>
        <v>1581983229.6299996</v>
      </c>
      <c r="EM81" s="45">
        <f t="shared" si="22"/>
        <v>31949.42</v>
      </c>
      <c r="EN81" s="45">
        <f t="shared" si="22"/>
        <v>459179.45</v>
      </c>
      <c r="EO81" s="45">
        <f t="shared" si="22"/>
        <v>601418347</v>
      </c>
      <c r="EP81" s="45">
        <f t="shared" si="22"/>
        <v>2011960</v>
      </c>
      <c r="EQ81" s="45">
        <f t="shared" si="22"/>
        <v>7089896.9500000002</v>
      </c>
      <c r="ER81" s="45">
        <f t="shared" si="22"/>
        <v>981579.76</v>
      </c>
      <c r="ES81" s="2">
        <f>SUM(ES4:ES80)</f>
        <v>2374117954.6260004</v>
      </c>
    </row>
    <row r="82" spans="1:149">
      <c r="EI82" s="12">
        <f>+[1]เงินให้กู้.สั้น!$F$131</f>
        <v>7089896.9500000002</v>
      </c>
      <c r="EO82" s="12"/>
      <c r="EP82" s="12">
        <f>+EO81-EP81</f>
        <v>599406387</v>
      </c>
      <c r="EQ82" s="12"/>
      <c r="ES82" s="13">
        <v>2374117954.6300001</v>
      </c>
    </row>
    <row r="83" spans="1:149">
      <c r="J83" s="12">
        <f>+D81+G81+J81</f>
        <v>110486748.76999998</v>
      </c>
      <c r="K83" s="12"/>
      <c r="V83" s="12"/>
      <c r="W83" s="12"/>
      <c r="Z83" s="12">
        <f>+O81+S81+V81</f>
        <v>101836350.27000001</v>
      </c>
      <c r="AG83" s="12"/>
      <c r="AH83" s="12"/>
      <c r="AK83" s="12">
        <f>+AA81+AD81+AG81</f>
        <v>118524009.40999997</v>
      </c>
      <c r="AS83" s="12"/>
      <c r="AT83" s="12"/>
      <c r="AU83" s="12"/>
      <c r="AW83" s="12">
        <f>+AM81+AP81+AS81</f>
        <v>119999973.88</v>
      </c>
      <c r="BD83" s="12"/>
      <c r="BH83" s="12">
        <f>+AX81+BA81+BD81</f>
        <v>127778128.55999997</v>
      </c>
      <c r="BO83" s="12"/>
      <c r="BP83" s="12"/>
      <c r="BS83" s="12">
        <f>+BI81+BL81+BO81</f>
        <v>190973466.55999997</v>
      </c>
      <c r="BT83" s="13"/>
      <c r="BU83" s="12"/>
      <c r="BZ83" s="12"/>
      <c r="CA83" s="12"/>
      <c r="CD83" s="12"/>
      <c r="CE83" s="12">
        <f>+BT81+BW81+BZ81</f>
        <v>95392166.660000026</v>
      </c>
      <c r="CF83" s="12"/>
      <c r="CG83" s="12"/>
      <c r="CL83" s="12"/>
      <c r="CM83" s="12"/>
      <c r="CP83" s="12">
        <f>+CF81+CI81+CL81</f>
        <v>103630449.46000002</v>
      </c>
      <c r="CQ83" s="13"/>
      <c r="CR83" s="12"/>
      <c r="CX83" s="12"/>
      <c r="CY83" s="12"/>
      <c r="DB83" s="12">
        <f>+CQ81+CU81+CX81</f>
        <v>116174080.92</v>
      </c>
      <c r="DF83" s="177"/>
      <c r="DG83" s="177"/>
      <c r="DH83" s="178"/>
      <c r="DI83" s="12"/>
      <c r="DJ83" s="12"/>
      <c r="DK83" s="177" t="s">
        <v>105</v>
      </c>
      <c r="DL83" s="178"/>
      <c r="DM83" s="12">
        <f>+DC81+DF81+DI81</f>
        <v>123198465.07999998</v>
      </c>
      <c r="DV83" s="177" t="s">
        <v>105</v>
      </c>
      <c r="DW83" s="178"/>
      <c r="DX83" s="12">
        <f>+DN81+DQ81+DT81</f>
        <v>184795924.84999996</v>
      </c>
      <c r="EH83" s="177" t="s">
        <v>105</v>
      </c>
      <c r="EI83" s="177"/>
      <c r="EJ83" s="178"/>
      <c r="EK83" s="12">
        <f>+DY81+EB81+EF81</f>
        <v>189187633.20999998</v>
      </c>
      <c r="EP83" s="12"/>
      <c r="EQ83" s="12"/>
      <c r="ES83" s="53">
        <f>+ES81-ES82</f>
        <v>-3.9997100830078125E-3</v>
      </c>
    </row>
    <row r="84" spans="1:149">
      <c r="BT84" s="12"/>
      <c r="CF84" s="12"/>
      <c r="DV84" s="36"/>
      <c r="DX84" s="12"/>
    </row>
    <row r="85" spans="1:149">
      <c r="J85" s="39">
        <f>+C81-J83</f>
        <v>3254706755.2260003</v>
      </c>
      <c r="Z85" s="39">
        <f>+J85-Z83-R81+Y81</f>
        <v>3169731539.9560003</v>
      </c>
      <c r="AK85" s="39">
        <f>+Z85-AK83-AL81-AK81+AJ81</f>
        <v>3100395188.7860003</v>
      </c>
      <c r="AW85" s="39">
        <f>+AK85+AN81+AQ81+AT81+AV81-AO81-AR81-AU81-AW81-AW83</f>
        <v>3070825016.0160003</v>
      </c>
      <c r="BH85" s="39">
        <f>+AW85-BH83+AY81+BB81+BE81+BG81-AZ81-BC81-BF81-BH81</f>
        <v>3090935415.1560001</v>
      </c>
      <c r="BS85" s="39">
        <f>+BH85-BS83+BJ81+BM81+BP81+BR81-BK81-BN81-BQ81-BS81</f>
        <v>3102621851.4760003</v>
      </c>
      <c r="CE85" s="39">
        <f>+BS85-CE83+BU81+BX81+CA81+CC81-BV81-BY81-CB81-CD81-CE81</f>
        <v>3016440005.0060005</v>
      </c>
      <c r="CP85" s="39">
        <f>+CE85-CP83+CG81+CJ81+CM81+CO81-CH81-CK81-CN81-CP81</f>
        <v>2912809511.4360003</v>
      </c>
      <c r="DB85" s="39">
        <f>+CP85+CR81+CV81+CY81+DA81-CS81-CW81-CZ81-DB81-DB83-CT81</f>
        <v>2799767780.5160003</v>
      </c>
      <c r="DM85" s="39">
        <f>+DB85-DM83+DD81+DG81+DJ81+DL81-DE81-DH81-DK81-DM81</f>
        <v>2735764813.3060007</v>
      </c>
      <c r="DV85" s="38"/>
      <c r="DX85" s="39">
        <f>+DM85+DO81+DR81+DU81+DW81-DP81-DS81-DV81-DX81-DX83</f>
        <v>2568841867.4560008</v>
      </c>
    </row>
    <row r="86" spans="1:149">
      <c r="CE86" s="13"/>
      <c r="DV86" s="38"/>
      <c r="DX86" s="12"/>
    </row>
    <row r="87" spans="1:149">
      <c r="CE87" s="12"/>
    </row>
  </sheetData>
  <mergeCells count="69">
    <mergeCell ref="EJ2:EK2"/>
    <mergeCell ref="EL2:ES2"/>
    <mergeCell ref="CC2:CD2"/>
    <mergeCell ref="CO2:CP2"/>
    <mergeCell ref="DA2:DB2"/>
    <mergeCell ref="CF2:CH2"/>
    <mergeCell ref="CI2:CK2"/>
    <mergeCell ref="CL2:CN2"/>
    <mergeCell ref="DL2:DM2"/>
    <mergeCell ref="DW2:DX2"/>
    <mergeCell ref="C1:C2"/>
    <mergeCell ref="V2:X2"/>
    <mergeCell ref="AA2:AC2"/>
    <mergeCell ref="AM1:AS1"/>
    <mergeCell ref="AD2:AF2"/>
    <mergeCell ref="AG2:AI2"/>
    <mergeCell ref="AM2:AN2"/>
    <mergeCell ref="Y2:Z2"/>
    <mergeCell ref="AJ2:AK2"/>
    <mergeCell ref="AX1:BD1"/>
    <mergeCell ref="BI1:BO1"/>
    <mergeCell ref="BT1:BZ1"/>
    <mergeCell ref="CF1:CL1"/>
    <mergeCell ref="A81:B81"/>
    <mergeCell ref="D2:F2"/>
    <mergeCell ref="J2:L2"/>
    <mergeCell ref="O2:Q2"/>
    <mergeCell ref="S2:U2"/>
    <mergeCell ref="AV2:AW2"/>
    <mergeCell ref="A1:A3"/>
    <mergeCell ref="B1:B3"/>
    <mergeCell ref="O1:V1"/>
    <mergeCell ref="AA1:AG1"/>
    <mergeCell ref="D1:M1"/>
    <mergeCell ref="M2:N2"/>
    <mergeCell ref="DY1:EF1"/>
    <mergeCell ref="DY2:EA2"/>
    <mergeCell ref="EB2:EE2"/>
    <mergeCell ref="EF2:EH2"/>
    <mergeCell ref="DC1:DI1"/>
    <mergeCell ref="DC2:DE2"/>
    <mergeCell ref="DF2:DH2"/>
    <mergeCell ref="DI2:DK2"/>
    <mergeCell ref="DN1:DT1"/>
    <mergeCell ref="DN2:DP2"/>
    <mergeCell ref="DQ2:DS2"/>
    <mergeCell ref="DT2:DV2"/>
    <mergeCell ref="BG2:BH2"/>
    <mergeCell ref="CQ1:CX1"/>
    <mergeCell ref="CQ2:CS2"/>
    <mergeCell ref="CU2:CW2"/>
    <mergeCell ref="CX2:CZ2"/>
    <mergeCell ref="BR2:BS2"/>
    <mergeCell ref="EH83:EJ83"/>
    <mergeCell ref="DF83:DH83"/>
    <mergeCell ref="DV83:DW83"/>
    <mergeCell ref="DK83:DL83"/>
    <mergeCell ref="G2:I2"/>
    <mergeCell ref="AP2:AR2"/>
    <mergeCell ref="AX2:AZ2"/>
    <mergeCell ref="BA2:BC2"/>
    <mergeCell ref="BD2:BF2"/>
    <mergeCell ref="BI2:BK2"/>
    <mergeCell ref="BL2:BN2"/>
    <mergeCell ref="BO2:BQ2"/>
    <mergeCell ref="BT2:BV2"/>
    <mergeCell ref="BW2:BY2"/>
    <mergeCell ref="BZ2:CB2"/>
    <mergeCell ref="AS2:AU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T85"/>
  <sheetViews>
    <sheetView view="pageBreakPreview" zoomScale="60" zoomScaleNormal="80" workbookViewId="0">
      <pane xSplit="2" ySplit="3" topLeftCell="C4" activePane="bottomRight" state="frozen"/>
      <selection activeCell="AQ72" sqref="AQ72:AQ73"/>
      <selection pane="topRight" activeCell="AQ72" sqref="AQ72:AQ73"/>
      <selection pane="bottomLeft" activeCell="AQ72" sqref="AQ72:AQ73"/>
      <selection pane="bottomRight" activeCell="I12" sqref="I12"/>
    </sheetView>
  </sheetViews>
  <sheetFormatPr defaultColWidth="9" defaultRowHeight="20.25"/>
  <cols>
    <col min="1" max="1" width="6.75" style="127" customWidth="1"/>
    <col min="2" max="2" width="16.125" style="127" customWidth="1"/>
    <col min="3" max="4" width="26.125" style="127" customWidth="1"/>
    <col min="5" max="5" width="27.25" style="127" customWidth="1"/>
    <col min="6" max="6" width="32.875" style="127" customWidth="1"/>
    <col min="7" max="7" width="26.75" style="127" customWidth="1"/>
    <col min="8" max="8" width="37.25" style="127" customWidth="1"/>
    <col min="9" max="9" width="26.75" style="127" customWidth="1"/>
    <col min="10" max="10" width="23.375" style="127" customWidth="1"/>
    <col min="11" max="11" width="24" style="127" customWidth="1"/>
    <col min="12" max="12" width="25.625" style="127" customWidth="1"/>
    <col min="13" max="13" width="30.25" style="127" customWidth="1"/>
    <col min="14" max="14" width="56.25" style="127" customWidth="1"/>
    <col min="15" max="15" width="25.375" style="127" customWidth="1"/>
    <col min="16" max="16" width="20" style="127" customWidth="1"/>
    <col min="17" max="17" width="21.375" style="127" customWidth="1"/>
    <col min="18" max="18" width="21.25" style="126" customWidth="1"/>
    <col min="19" max="19" width="14.375" style="127" customWidth="1"/>
    <col min="20" max="16384" width="9" style="127"/>
  </cols>
  <sheetData>
    <row r="1" spans="1:20" s="160" customFormat="1" ht="25.5" customHeight="1">
      <c r="A1" s="225" t="s">
        <v>83</v>
      </c>
      <c r="B1" s="225" t="s">
        <v>82</v>
      </c>
      <c r="C1" s="221" t="s">
        <v>104</v>
      </c>
      <c r="D1" s="221" t="s">
        <v>113</v>
      </c>
      <c r="E1" s="221" t="s">
        <v>114</v>
      </c>
      <c r="F1" s="223" t="s">
        <v>115</v>
      </c>
      <c r="G1" s="223" t="s">
        <v>122</v>
      </c>
      <c r="H1" s="223" t="s">
        <v>165</v>
      </c>
      <c r="I1" s="226" t="s">
        <v>166</v>
      </c>
      <c r="J1" s="227"/>
      <c r="K1" s="228"/>
      <c r="L1" s="159"/>
      <c r="M1" s="159"/>
      <c r="N1" s="216" t="s">
        <v>182</v>
      </c>
      <c r="O1" s="215" t="s">
        <v>183</v>
      </c>
      <c r="P1" s="215"/>
      <c r="Q1" s="215"/>
      <c r="R1" s="218" t="s">
        <v>172</v>
      </c>
    </row>
    <row r="2" spans="1:20" s="160" customFormat="1" ht="22.5" customHeight="1">
      <c r="A2" s="225"/>
      <c r="B2" s="225"/>
      <c r="C2" s="222"/>
      <c r="D2" s="222"/>
      <c r="E2" s="222"/>
      <c r="F2" s="224"/>
      <c r="G2" s="224"/>
      <c r="H2" s="224"/>
      <c r="I2" s="161" t="s">
        <v>118</v>
      </c>
      <c r="J2" s="161" t="s">
        <v>119</v>
      </c>
      <c r="K2" s="161" t="s">
        <v>120</v>
      </c>
      <c r="L2" s="161" t="s">
        <v>121</v>
      </c>
      <c r="M2" s="161"/>
      <c r="N2" s="217"/>
      <c r="O2" s="215"/>
      <c r="P2" s="215"/>
      <c r="Q2" s="215"/>
      <c r="R2" s="219"/>
    </row>
    <row r="3" spans="1:20" s="160" customFormat="1" ht="22.5" customHeight="1">
      <c r="A3" s="225"/>
      <c r="B3" s="225"/>
      <c r="C3" s="158" t="s">
        <v>81</v>
      </c>
      <c r="D3" s="158" t="s">
        <v>81</v>
      </c>
      <c r="E3" s="158" t="s">
        <v>116</v>
      </c>
      <c r="F3" s="162" t="s">
        <v>117</v>
      </c>
      <c r="G3" s="162" t="s">
        <v>117</v>
      </c>
      <c r="H3" s="162" t="s">
        <v>117</v>
      </c>
      <c r="I3" s="158" t="s">
        <v>117</v>
      </c>
      <c r="J3" s="158" t="s">
        <v>117</v>
      </c>
      <c r="K3" s="158" t="s">
        <v>117</v>
      </c>
      <c r="L3" s="158" t="s">
        <v>117</v>
      </c>
      <c r="M3" s="158"/>
      <c r="N3" s="158"/>
      <c r="O3" s="163" t="s">
        <v>124</v>
      </c>
      <c r="P3" s="163" t="s">
        <v>125</v>
      </c>
      <c r="Q3" s="163" t="s">
        <v>123</v>
      </c>
      <c r="R3" s="219"/>
    </row>
    <row r="4" spans="1:20">
      <c r="A4" s="128">
        <v>1</v>
      </c>
      <c r="B4" s="129" t="s">
        <v>77</v>
      </c>
      <c r="C4" s="130">
        <v>49482730.500000015</v>
      </c>
      <c r="D4" s="130">
        <v>26641667.289999999</v>
      </c>
      <c r="E4" s="130">
        <f>SUM(C4:D4)</f>
        <v>76124397.790000021</v>
      </c>
      <c r="F4" s="147">
        <v>3400088</v>
      </c>
      <c r="G4" s="147">
        <f>+'สรุปเงินให้กู้ยืมระยะสั้น 2566'!E4-'สรุปเงินให้กู้ยืมระยะสั้น 2566'!F4+'สรุปเงินให้กู้ยืมระยะสั้น 2566'!G4+'สรุปเงินให้กู้ยืมระยะสั้น 2566'!H4</f>
        <v>9725436.5700000003</v>
      </c>
      <c r="H4" s="148">
        <v>288931.5</v>
      </c>
      <c r="I4" s="131">
        <v>304006.2</v>
      </c>
      <c r="J4" s="131">
        <v>0</v>
      </c>
      <c r="K4" s="131">
        <v>744326.1</v>
      </c>
      <c r="L4" s="131"/>
      <c r="M4" s="131"/>
      <c r="N4" s="130">
        <f>+E4+F4-G4-H4</f>
        <v>69510117.720000029</v>
      </c>
      <c r="O4" s="150">
        <f>P4+Q4</f>
        <v>69590316.659999996</v>
      </c>
      <c r="P4" s="151">
        <v>49697293.93</v>
      </c>
      <c r="Q4" s="151">
        <v>19893022.73</v>
      </c>
      <c r="R4" s="156">
        <f>+N4-O4</f>
        <v>-80198.939999967813</v>
      </c>
      <c r="T4" s="132"/>
    </row>
    <row r="5" spans="1:20">
      <c r="A5" s="128">
        <v>2</v>
      </c>
      <c r="B5" s="129" t="s">
        <v>76</v>
      </c>
      <c r="C5" s="130">
        <v>56080757.389999993</v>
      </c>
      <c r="D5" s="130">
        <v>21902405.350000001</v>
      </c>
      <c r="E5" s="130">
        <f t="shared" ref="E5:E68" si="0">SUM(C5:D5)</f>
        <v>77983162.739999995</v>
      </c>
      <c r="F5" s="147">
        <v>4002968</v>
      </c>
      <c r="G5" s="147">
        <f>+'สรุปเงินให้กู้ยืมระยะสั้น 2566'!E5-'สรุปเงินให้กู้ยืมระยะสั้น 2566'!F5+'สรุปเงินให้กู้ยืมระยะสั้น 2566'!G5+'สรุปเงินให้กู้ยืมระยะสั้น 2566'!H5</f>
        <v>14028969.220000003</v>
      </c>
      <c r="H5" s="148"/>
      <c r="I5" s="131">
        <v>139642.1</v>
      </c>
      <c r="J5" s="131">
        <v>0</v>
      </c>
      <c r="K5" s="131">
        <v>1348845.1599999997</v>
      </c>
      <c r="L5" s="131"/>
      <c r="M5" s="131"/>
      <c r="N5" s="130">
        <f t="shared" ref="N5:N68" si="1">+E5+F5-G5-H5</f>
        <v>67957161.519999996</v>
      </c>
      <c r="O5" s="150">
        <f t="shared" ref="O5:O68" si="2">P5+Q5</f>
        <v>67953073.439999998</v>
      </c>
      <c r="P5" s="152">
        <v>47056319.009999998</v>
      </c>
      <c r="Q5" s="152">
        <v>20896754.43</v>
      </c>
      <c r="R5" s="156">
        <f t="shared" ref="R5:R68" si="3">+N5-O5</f>
        <v>4088.0799999982119</v>
      </c>
    </row>
    <row r="6" spans="1:20">
      <c r="A6" s="128">
        <v>3</v>
      </c>
      <c r="B6" s="129" t="s">
        <v>75</v>
      </c>
      <c r="C6" s="130">
        <v>26303766.969999995</v>
      </c>
      <c r="D6" s="130">
        <v>13085259.010000002</v>
      </c>
      <c r="E6" s="130">
        <f t="shared" si="0"/>
        <v>39389025.979999997</v>
      </c>
      <c r="F6" s="147">
        <v>2446835</v>
      </c>
      <c r="G6" s="147">
        <f>+'สรุปเงินให้กู้ยืมระยะสั้น 2566'!E6-'สรุปเงินให้กู้ยืมระยะสั้น 2566'!F6+'สรุปเงินให้กู้ยืมระยะสั้น 2566'!G6+'สรุปเงินให้กู้ยืมระยะสั้น 2566'!H6</f>
        <v>9681031.1100000013</v>
      </c>
      <c r="H6" s="148"/>
      <c r="I6" s="131">
        <v>74740.539999999994</v>
      </c>
      <c r="J6" s="131">
        <v>0</v>
      </c>
      <c r="K6" s="131">
        <v>310166.96999999997</v>
      </c>
      <c r="L6" s="131"/>
      <c r="M6" s="131"/>
      <c r="N6" s="130">
        <f t="shared" si="1"/>
        <v>32154829.869999997</v>
      </c>
      <c r="O6" s="150">
        <f t="shared" si="2"/>
        <v>32199566.57</v>
      </c>
      <c r="P6" s="152">
        <v>18967725.710000001</v>
      </c>
      <c r="Q6" s="152">
        <v>13231840.859999999</v>
      </c>
      <c r="R6" s="156">
        <f t="shared" si="3"/>
        <v>-44736.70000000298</v>
      </c>
    </row>
    <row r="7" spans="1:20">
      <c r="A7" s="128">
        <v>4</v>
      </c>
      <c r="B7" s="129" t="s">
        <v>74</v>
      </c>
      <c r="C7" s="130">
        <v>43418004.819999993</v>
      </c>
      <c r="D7" s="130">
        <v>16192673.520000003</v>
      </c>
      <c r="E7" s="130">
        <f t="shared" si="0"/>
        <v>59610678.339999996</v>
      </c>
      <c r="F7" s="147">
        <v>8653350</v>
      </c>
      <c r="G7" s="147">
        <f>+'สรุปเงินให้กู้ยืมระยะสั้น 2566'!E7-'สรุปเงินให้กู้ยืมระยะสั้น 2566'!F7+'สรุปเงินให้กู้ยืมระยะสั้น 2566'!G7+'สรุปเงินให้กู้ยืมระยะสั้น 2566'!H7</f>
        <v>15728343.690000007</v>
      </c>
      <c r="H7" s="148"/>
      <c r="I7" s="131">
        <v>348573.76999999996</v>
      </c>
      <c r="J7" s="131">
        <v>4115.49</v>
      </c>
      <c r="K7" s="131">
        <v>465194.20000000007</v>
      </c>
      <c r="L7" s="131"/>
      <c r="M7" s="131"/>
      <c r="N7" s="130">
        <f t="shared" si="1"/>
        <v>52535684.649999999</v>
      </c>
      <c r="O7" s="150">
        <f t="shared" si="2"/>
        <v>50083732.090000004</v>
      </c>
      <c r="P7" s="152">
        <v>34779902.060000002</v>
      </c>
      <c r="Q7" s="152">
        <v>15303830.029999999</v>
      </c>
      <c r="R7" s="156">
        <f t="shared" si="3"/>
        <v>2451952.5599999949</v>
      </c>
    </row>
    <row r="8" spans="1:20">
      <c r="A8" s="128">
        <v>5</v>
      </c>
      <c r="B8" s="129" t="s">
        <v>73</v>
      </c>
      <c r="C8" s="130">
        <v>30965501.330000002</v>
      </c>
      <c r="D8" s="130">
        <v>16014082.210000001</v>
      </c>
      <c r="E8" s="130">
        <f t="shared" si="0"/>
        <v>46979583.540000007</v>
      </c>
      <c r="F8" s="147">
        <v>11812710</v>
      </c>
      <c r="G8" s="147">
        <f>+'สรุปเงินให้กู้ยืมระยะสั้น 2566'!E8-'สรุปเงินให้กู้ยืมระยะสั้น 2566'!F8+'สรุปเงินให้กู้ยืมระยะสั้น 2566'!G8+'สรุปเงินให้กู้ยืมระยะสั้น 2566'!H8</f>
        <v>16915695.160000004</v>
      </c>
      <c r="H8" s="148"/>
      <c r="I8" s="131">
        <v>115842.47</v>
      </c>
      <c r="J8" s="131">
        <v>92567.060000000027</v>
      </c>
      <c r="K8" s="131">
        <v>576714.92999999993</v>
      </c>
      <c r="L8" s="131"/>
      <c r="M8" s="131"/>
      <c r="N8" s="130">
        <f t="shared" si="1"/>
        <v>41876598.380000003</v>
      </c>
      <c r="O8" s="153">
        <v>41863214.799999997</v>
      </c>
      <c r="P8" s="154">
        <v>30163576.600000001</v>
      </c>
      <c r="Q8" s="154">
        <v>11699638.199999999</v>
      </c>
      <c r="R8" s="156">
        <f t="shared" si="3"/>
        <v>13383.580000005662</v>
      </c>
    </row>
    <row r="9" spans="1:20">
      <c r="A9" s="128">
        <v>6</v>
      </c>
      <c r="B9" s="129" t="s">
        <v>72</v>
      </c>
      <c r="C9" s="130">
        <v>40299656.180000007</v>
      </c>
      <c r="D9" s="130">
        <v>16084137.949999996</v>
      </c>
      <c r="E9" s="130">
        <f t="shared" si="0"/>
        <v>56383794.130000003</v>
      </c>
      <c r="F9" s="147">
        <v>8566495</v>
      </c>
      <c r="G9" s="147">
        <f>+'สรุปเงินให้กู้ยืมระยะสั้น 2566'!E9-'สรุปเงินให้กู้ยืมระยะสั้น 2566'!F9+'สรุปเงินให้กู้ยืมระยะสั้น 2566'!G9+'สรุปเงินให้กู้ยืมระยะสั้น 2566'!H9</f>
        <v>16856081.740000002</v>
      </c>
      <c r="H9" s="148">
        <v>34564</v>
      </c>
      <c r="I9" s="131">
        <v>86993.83</v>
      </c>
      <c r="J9" s="131">
        <v>869.21</v>
      </c>
      <c r="K9" s="131">
        <v>448207.01999999996</v>
      </c>
      <c r="L9" s="131"/>
      <c r="M9" s="131"/>
      <c r="N9" s="130">
        <f t="shared" si="1"/>
        <v>48059643.390000001</v>
      </c>
      <c r="O9" s="150">
        <v>48060293.260000005</v>
      </c>
      <c r="P9" s="152">
        <v>31170991.600000001</v>
      </c>
      <c r="Q9" s="152">
        <v>16889301.66</v>
      </c>
      <c r="R9" s="156">
        <f t="shared" si="3"/>
        <v>-649.87000000476837</v>
      </c>
    </row>
    <row r="10" spans="1:20">
      <c r="A10" s="128">
        <v>7</v>
      </c>
      <c r="B10" s="129" t="s">
        <v>71</v>
      </c>
      <c r="C10" s="130">
        <v>21511704.550000001</v>
      </c>
      <c r="D10" s="130">
        <v>16236571.919999998</v>
      </c>
      <c r="E10" s="130">
        <f t="shared" si="0"/>
        <v>37748276.469999999</v>
      </c>
      <c r="F10" s="147">
        <v>2282250</v>
      </c>
      <c r="G10" s="147">
        <f>+'สรุปเงินให้กู้ยืมระยะสั้น 2566'!E10-'สรุปเงินให้กู้ยืมระยะสั้น 2566'!F10+'สรุปเงินให้กู้ยืมระยะสั้น 2566'!G10+'สรุปเงินให้กู้ยืมระยะสั้น 2566'!H10</f>
        <v>4750464.0000000009</v>
      </c>
      <c r="H10" s="148"/>
      <c r="I10" s="131">
        <v>58611.47</v>
      </c>
      <c r="J10" s="131">
        <v>0</v>
      </c>
      <c r="K10" s="131">
        <v>508171.73999999987</v>
      </c>
      <c r="L10" s="131"/>
      <c r="M10" s="131"/>
      <c r="N10" s="130">
        <f t="shared" si="1"/>
        <v>35280062.469999999</v>
      </c>
      <c r="O10" s="150">
        <f>+P10+Q10</f>
        <v>34584958.769999996</v>
      </c>
      <c r="P10" s="152">
        <v>20798967.709999997</v>
      </c>
      <c r="Q10" s="152">
        <v>13785991.059999997</v>
      </c>
      <c r="R10" s="156">
        <f t="shared" si="3"/>
        <v>695103.70000000298</v>
      </c>
    </row>
    <row r="11" spans="1:20">
      <c r="A11" s="128">
        <v>8</v>
      </c>
      <c r="B11" s="129" t="s">
        <v>70</v>
      </c>
      <c r="C11" s="130">
        <v>55327452.320000008</v>
      </c>
      <c r="D11" s="130">
        <v>12426155.66</v>
      </c>
      <c r="E11" s="130">
        <f t="shared" si="0"/>
        <v>67753607.980000004</v>
      </c>
      <c r="F11" s="147">
        <v>6220000</v>
      </c>
      <c r="G11" s="147">
        <f>+'สรุปเงินให้กู้ยืมระยะสั้น 2566'!E11-'สรุปเงินให้กู้ยืมระยะสั้น 2566'!F11+'สรุปเงินให้กู้ยืมระยะสั้น 2566'!G11+'สรุปเงินให้กู้ยืมระยะสั้น 2566'!H11</f>
        <v>18171469.16</v>
      </c>
      <c r="H11" s="148"/>
      <c r="I11" s="131">
        <v>344788.2699999999</v>
      </c>
      <c r="J11" s="131">
        <v>7526.9</v>
      </c>
      <c r="K11" s="131">
        <v>934967.30000000016</v>
      </c>
      <c r="L11" s="131"/>
      <c r="M11" s="131"/>
      <c r="N11" s="130">
        <f t="shared" si="1"/>
        <v>55802138.820000008</v>
      </c>
      <c r="O11" s="150">
        <f t="shared" si="2"/>
        <v>55679478.579999998</v>
      </c>
      <c r="P11" s="152">
        <v>38602588.229999997</v>
      </c>
      <c r="Q11" s="152">
        <v>17076890.350000001</v>
      </c>
      <c r="R11" s="156">
        <f t="shared" si="3"/>
        <v>122660.24000000954</v>
      </c>
    </row>
    <row r="12" spans="1:20">
      <c r="A12" s="128">
        <v>9</v>
      </c>
      <c r="B12" s="129" t="s">
        <v>69</v>
      </c>
      <c r="C12" s="130">
        <v>40477778.679999992</v>
      </c>
      <c r="D12" s="130">
        <v>26188856.690000001</v>
      </c>
      <c r="E12" s="130">
        <f t="shared" si="0"/>
        <v>66666635.36999999</v>
      </c>
      <c r="F12" s="147">
        <v>10733000</v>
      </c>
      <c r="G12" s="147">
        <f>+'สรุปเงินให้กู้ยืมระยะสั้น 2566'!E12-'สรุปเงินให้กู้ยืมระยะสั้น 2566'!F12+'สรุปเงินให้กู้ยืมระยะสั้น 2566'!G12+'สรุปเงินให้กู้ยืมระยะสั้น 2566'!H12</f>
        <v>19802478.310000002</v>
      </c>
      <c r="H12" s="148">
        <v>20741.259999999998</v>
      </c>
      <c r="I12" s="142">
        <v>125403.62000000004</v>
      </c>
      <c r="J12" s="142">
        <v>0</v>
      </c>
      <c r="K12" s="142">
        <v>952699.24</v>
      </c>
      <c r="L12" s="131"/>
      <c r="M12" s="131"/>
      <c r="N12" s="130">
        <f t="shared" si="1"/>
        <v>57576415.79999999</v>
      </c>
      <c r="O12" s="150">
        <f t="shared" si="2"/>
        <v>57574009.700000003</v>
      </c>
      <c r="P12" s="152">
        <v>29169252.68</v>
      </c>
      <c r="Q12" s="152">
        <v>28404757.02</v>
      </c>
      <c r="R12" s="156">
        <f t="shared" si="3"/>
        <v>2406.099999986589</v>
      </c>
    </row>
    <row r="13" spans="1:20">
      <c r="A13" s="128">
        <v>10</v>
      </c>
      <c r="B13" s="129" t="s">
        <v>68</v>
      </c>
      <c r="C13" s="130">
        <v>36316352.940000005</v>
      </c>
      <c r="D13" s="130">
        <v>10029770.189999998</v>
      </c>
      <c r="E13" s="130">
        <f t="shared" si="0"/>
        <v>46346123.130000003</v>
      </c>
      <c r="F13" s="147">
        <v>6880425</v>
      </c>
      <c r="G13" s="147">
        <f>+'สรุปเงินให้กู้ยืมระยะสั้น 2566'!E13-'สรุปเงินให้กู้ยืมระยะสั้น 2566'!F13+'สรุปเงินให้กู้ยืมระยะสั้น 2566'!G13+'สรุปเงินให้กู้ยืมระยะสั้น 2566'!H13</f>
        <v>18770505.980000004</v>
      </c>
      <c r="H13" s="148"/>
      <c r="I13" s="142">
        <v>58621.250000000007</v>
      </c>
      <c r="J13" s="142">
        <v>4.6399999999999997</v>
      </c>
      <c r="K13" s="142">
        <v>443666.74000000005</v>
      </c>
      <c r="L13" s="133"/>
      <c r="M13" s="133"/>
      <c r="N13" s="130">
        <f t="shared" si="1"/>
        <v>34456042.149999999</v>
      </c>
      <c r="O13" s="150">
        <f t="shared" si="2"/>
        <v>35264546.450000003</v>
      </c>
      <c r="P13" s="152">
        <v>29533915.68</v>
      </c>
      <c r="Q13" s="152">
        <v>5730630.7699999996</v>
      </c>
      <c r="R13" s="156">
        <f t="shared" si="3"/>
        <v>-808504.30000000447</v>
      </c>
    </row>
    <row r="14" spans="1:20">
      <c r="A14" s="128">
        <v>11</v>
      </c>
      <c r="B14" s="129" t="s">
        <v>67</v>
      </c>
      <c r="C14" s="130">
        <v>21459246.66</v>
      </c>
      <c r="D14" s="130">
        <v>7848086.120000001</v>
      </c>
      <c r="E14" s="130">
        <f t="shared" si="0"/>
        <v>29307332.780000001</v>
      </c>
      <c r="F14" s="147">
        <v>8199980</v>
      </c>
      <c r="G14" s="147">
        <f>+'สรุปเงินให้กู้ยืมระยะสั้น 2566'!E14-'สรุปเงินให้กู้ยืมระยะสั้น 2566'!F14+'สรุปเงินให้กู้ยืมระยะสั้น 2566'!G14+'สรุปเงินให้กู้ยืมระยะสั้น 2566'!H14</f>
        <v>13981347.619999999</v>
      </c>
      <c r="H14" s="148"/>
      <c r="I14" s="142">
        <v>67553</v>
      </c>
      <c r="J14" s="142">
        <v>0</v>
      </c>
      <c r="K14" s="142">
        <v>393329.27000000008</v>
      </c>
      <c r="L14" s="131"/>
      <c r="M14" s="131"/>
      <c r="N14" s="130">
        <f t="shared" si="1"/>
        <v>23525965.160000004</v>
      </c>
      <c r="O14" s="150">
        <f t="shared" si="2"/>
        <v>23522963.379999995</v>
      </c>
      <c r="P14" s="152">
        <v>16821871.689999998</v>
      </c>
      <c r="Q14" s="152">
        <v>6701091.6899999995</v>
      </c>
      <c r="R14" s="156">
        <f t="shared" si="3"/>
        <v>3001.7800000086427</v>
      </c>
    </row>
    <row r="15" spans="1:20">
      <c r="A15" s="128">
        <v>12</v>
      </c>
      <c r="B15" s="129" t="s">
        <v>66</v>
      </c>
      <c r="C15" s="130">
        <v>36598763.660000004</v>
      </c>
      <c r="D15" s="130">
        <v>18646114.18</v>
      </c>
      <c r="E15" s="130">
        <f t="shared" si="0"/>
        <v>55244877.840000004</v>
      </c>
      <c r="F15" s="147">
        <v>5099233</v>
      </c>
      <c r="G15" s="147">
        <f>+'สรุปเงินให้กู้ยืมระยะสั้น 2566'!E15-'สรุปเงินให้กู้ยืมระยะสั้น 2566'!F15+'สรุปเงินให้กู้ยืมระยะสั้น 2566'!G15+'สรุปเงินให้กู้ยืมระยะสั้น 2566'!H15</f>
        <v>15488078.470000001</v>
      </c>
      <c r="H15" s="148"/>
      <c r="I15" s="142">
        <v>40686.5</v>
      </c>
      <c r="J15" s="142">
        <v>0</v>
      </c>
      <c r="K15" s="142">
        <v>510403.55999999994</v>
      </c>
      <c r="L15" s="131"/>
      <c r="M15" s="131"/>
      <c r="N15" s="130">
        <f t="shared" si="1"/>
        <v>44856032.370000005</v>
      </c>
      <c r="O15" s="150">
        <v>44854041.859999999</v>
      </c>
      <c r="P15" s="152">
        <v>27424384.760000002</v>
      </c>
      <c r="Q15" s="152">
        <v>17429657.100000001</v>
      </c>
      <c r="R15" s="156">
        <f t="shared" si="3"/>
        <v>1990.5100000053644</v>
      </c>
    </row>
    <row r="16" spans="1:20">
      <c r="A16" s="128">
        <v>13</v>
      </c>
      <c r="B16" s="129" t="s">
        <v>65</v>
      </c>
      <c r="C16" s="130">
        <v>35025012.159999996</v>
      </c>
      <c r="D16" s="130">
        <v>14030046.280000001</v>
      </c>
      <c r="E16" s="130">
        <f t="shared" si="0"/>
        <v>49055058.439999998</v>
      </c>
      <c r="F16" s="147">
        <v>4400000</v>
      </c>
      <c r="G16" s="147">
        <f>+'สรุปเงินให้กู้ยืมระยะสั้น 2566'!E16-'สรุปเงินให้กู้ยืมระยะสั้น 2566'!F16+'สรุปเงินให้กู้ยืมระยะสั้น 2566'!G16+'สรุปเงินให้กู้ยืมระยะสั้น 2566'!H16</f>
        <v>16943800.580000002</v>
      </c>
      <c r="H16" s="148"/>
      <c r="I16" s="131">
        <v>259751.57000000004</v>
      </c>
      <c r="J16" s="131">
        <v>2569.5</v>
      </c>
      <c r="K16" s="131">
        <v>786650.37</v>
      </c>
      <c r="L16" s="131"/>
      <c r="M16" s="131"/>
      <c r="N16" s="130">
        <f t="shared" si="1"/>
        <v>36511257.859999999</v>
      </c>
      <c r="O16" s="150">
        <f t="shared" si="2"/>
        <v>36759344.68</v>
      </c>
      <c r="P16" s="152">
        <v>25299847.530000001</v>
      </c>
      <c r="Q16" s="152">
        <v>11459497.15</v>
      </c>
      <c r="R16" s="156">
        <f t="shared" si="3"/>
        <v>-248086.8200000003</v>
      </c>
    </row>
    <row r="17" spans="1:18">
      <c r="A17" s="128">
        <v>14</v>
      </c>
      <c r="B17" s="129" t="s">
        <v>64</v>
      </c>
      <c r="C17" s="130">
        <v>47142362.88000001</v>
      </c>
      <c r="D17" s="130">
        <v>7664109.8200000003</v>
      </c>
      <c r="E17" s="130">
        <f t="shared" si="0"/>
        <v>54806472.70000001</v>
      </c>
      <c r="F17" s="147">
        <v>6575400</v>
      </c>
      <c r="G17" s="147">
        <f>+'สรุปเงินให้กู้ยืมระยะสั้น 2566'!E17-'สรุปเงินให้กู้ยืมระยะสั้น 2566'!F17+'สรุปเงินให้กู้ยืมระยะสั้น 2566'!G17+'สรุปเงินให้กู้ยืมระยะสั้น 2566'!H17</f>
        <v>20163174.630000003</v>
      </c>
      <c r="H17" s="148"/>
      <c r="I17" s="131">
        <v>143526.49000000002</v>
      </c>
      <c r="J17" s="131">
        <v>142208.35000000003</v>
      </c>
      <c r="K17" s="131">
        <v>483324.78999999986</v>
      </c>
      <c r="L17" s="131"/>
      <c r="M17" s="131"/>
      <c r="N17" s="130">
        <f t="shared" si="1"/>
        <v>41218698.070000008</v>
      </c>
      <c r="O17" s="150">
        <v>41013018.109999999</v>
      </c>
      <c r="P17" s="152">
        <v>30388779.300000001</v>
      </c>
      <c r="Q17" s="152">
        <v>10624238.810000001</v>
      </c>
      <c r="R17" s="156">
        <f t="shared" si="3"/>
        <v>205679.96000000834</v>
      </c>
    </row>
    <row r="18" spans="1:18">
      <c r="A18" s="128">
        <v>15</v>
      </c>
      <c r="B18" s="129" t="s">
        <v>63</v>
      </c>
      <c r="C18" s="130">
        <v>34536188.989999995</v>
      </c>
      <c r="D18" s="130">
        <v>9852317.8800000008</v>
      </c>
      <c r="E18" s="130">
        <f t="shared" si="0"/>
        <v>44388506.869999997</v>
      </c>
      <c r="F18" s="147">
        <v>8059985</v>
      </c>
      <c r="G18" s="147">
        <f>+'สรุปเงินให้กู้ยืมระยะสั้น 2566'!E18-'สรุปเงินให้กู้ยืมระยะสั้น 2566'!F18+'สรุปเงินให้กู้ยืมระยะสั้น 2566'!G18+'สรุปเงินให้กู้ยืมระยะสั้น 2566'!H18</f>
        <v>10215518.790000001</v>
      </c>
      <c r="H18" s="148"/>
      <c r="I18" s="131">
        <v>218813.6</v>
      </c>
      <c r="J18" s="131">
        <v>7048.27</v>
      </c>
      <c r="K18" s="131">
        <v>537369.23999999987</v>
      </c>
      <c r="L18" s="131"/>
      <c r="M18" s="131"/>
      <c r="N18" s="130">
        <f t="shared" si="1"/>
        <v>42232973.079999998</v>
      </c>
      <c r="O18" s="150">
        <v>42201882.210000001</v>
      </c>
      <c r="P18" s="152">
        <v>29173219.010000002</v>
      </c>
      <c r="Q18" s="152">
        <v>13028663.199999999</v>
      </c>
      <c r="R18" s="156">
        <f t="shared" si="3"/>
        <v>31090.869999997318</v>
      </c>
    </row>
    <row r="19" spans="1:18">
      <c r="A19" s="128">
        <v>16</v>
      </c>
      <c r="B19" s="129" t="s">
        <v>62</v>
      </c>
      <c r="C19" s="130">
        <v>29084507.009999998</v>
      </c>
      <c r="D19" s="130">
        <v>13442638.880000001</v>
      </c>
      <c r="E19" s="130">
        <f t="shared" si="0"/>
        <v>42527145.890000001</v>
      </c>
      <c r="F19" s="147">
        <v>5179400</v>
      </c>
      <c r="G19" s="147">
        <f>+'สรุปเงินให้กู้ยืมระยะสั้น 2566'!E19-'สรุปเงินให้กู้ยืมระยะสั้น 2566'!F19+'สรุปเงินให้กู้ยืมระยะสั้น 2566'!G19+'สรุปเงินให้กู้ยืมระยะสั้น 2566'!H19</f>
        <v>6034481.1800000006</v>
      </c>
      <c r="H19" s="148"/>
      <c r="I19" s="131">
        <v>54605.979999999996</v>
      </c>
      <c r="J19" s="131">
        <v>51781.15</v>
      </c>
      <c r="K19" s="131">
        <v>361075.1</v>
      </c>
      <c r="L19" s="131"/>
      <c r="M19" s="131"/>
      <c r="N19" s="130">
        <f t="shared" si="1"/>
        <v>41672064.710000001</v>
      </c>
      <c r="O19" s="150">
        <v>41676832.36999999</v>
      </c>
      <c r="P19" s="152">
        <v>27043711.669999994</v>
      </c>
      <c r="Q19" s="152">
        <v>14633120.699999999</v>
      </c>
      <c r="R19" s="156">
        <f t="shared" si="3"/>
        <v>-4767.6599999889731</v>
      </c>
    </row>
    <row r="20" spans="1:18">
      <c r="A20" s="128">
        <v>17</v>
      </c>
      <c r="B20" s="129" t="s">
        <v>61</v>
      </c>
      <c r="C20" s="130">
        <v>20526465.800000001</v>
      </c>
      <c r="D20" s="130">
        <v>15363075.059999999</v>
      </c>
      <c r="E20" s="130">
        <f t="shared" si="0"/>
        <v>35889540.859999999</v>
      </c>
      <c r="F20" s="147">
        <v>12208084</v>
      </c>
      <c r="G20" s="147">
        <f>+'สรุปเงินให้กู้ยืมระยะสั้น 2566'!E20-'สรุปเงินให้กู้ยืมระยะสั้น 2566'!F20+'สรุปเงินให้กู้ยืมระยะสั้น 2566'!G20+'สรุปเงินให้กู้ยืมระยะสั้น 2566'!H20</f>
        <v>15844757.270000001</v>
      </c>
      <c r="H20" s="148">
        <v>8855.25</v>
      </c>
      <c r="I20" s="131">
        <v>51326.79</v>
      </c>
      <c r="J20" s="131">
        <v>21.03</v>
      </c>
      <c r="K20" s="131">
        <v>264010.02</v>
      </c>
      <c r="L20" s="131"/>
      <c r="M20" s="131"/>
      <c r="N20" s="130">
        <f t="shared" si="1"/>
        <v>32244012.339999996</v>
      </c>
      <c r="O20" s="150">
        <v>32280176.189999998</v>
      </c>
      <c r="P20" s="152">
        <v>16905873.309999999</v>
      </c>
      <c r="Q20" s="152">
        <v>15374302.880000001</v>
      </c>
      <c r="R20" s="156">
        <f t="shared" si="3"/>
        <v>-36163.85000000149</v>
      </c>
    </row>
    <row r="21" spans="1:18">
      <c r="A21" s="128">
        <v>18</v>
      </c>
      <c r="B21" s="129" t="s">
        <v>60</v>
      </c>
      <c r="C21" s="130">
        <v>56310550.43</v>
      </c>
      <c r="D21" s="130">
        <v>8279997.3999999985</v>
      </c>
      <c r="E21" s="130">
        <f t="shared" si="0"/>
        <v>64590547.829999998</v>
      </c>
      <c r="F21" s="147">
        <v>14250820</v>
      </c>
      <c r="G21" s="147">
        <f>+'สรุปเงินให้กู้ยืมระยะสั้น 2566'!E21-'สรุปเงินให้กู้ยืมระยะสั้น 2566'!F21+'สรุปเงินให้กู้ยืมระยะสั้น 2566'!G21+'สรุปเงินให้กู้ยืมระยะสั้น 2566'!H21</f>
        <v>30804904.320000004</v>
      </c>
      <c r="H21" s="148">
        <v>411189</v>
      </c>
      <c r="I21" s="131">
        <v>180317.82000000004</v>
      </c>
      <c r="J21" s="131">
        <v>49768.770000000004</v>
      </c>
      <c r="K21" s="131">
        <v>545746.7799999998</v>
      </c>
      <c r="L21" s="131"/>
      <c r="M21" s="131"/>
      <c r="N21" s="130">
        <f t="shared" si="1"/>
        <v>47625274.50999999</v>
      </c>
      <c r="O21" s="150">
        <v>45839739.32</v>
      </c>
      <c r="P21" s="152">
        <v>32415678.800000001</v>
      </c>
      <c r="Q21" s="152">
        <v>13424060.52</v>
      </c>
      <c r="R21" s="156">
        <f t="shared" si="3"/>
        <v>1785535.1899999902</v>
      </c>
    </row>
    <row r="22" spans="1:18">
      <c r="A22" s="128">
        <v>19</v>
      </c>
      <c r="B22" s="129" t="s">
        <v>59</v>
      </c>
      <c r="C22" s="130">
        <v>74224992.000000015</v>
      </c>
      <c r="D22" s="130">
        <v>22757809.889999993</v>
      </c>
      <c r="E22" s="130">
        <f t="shared" si="0"/>
        <v>96982801.890000015</v>
      </c>
      <c r="F22" s="147">
        <v>11692000</v>
      </c>
      <c r="G22" s="147">
        <f>+'สรุปเงินให้กู้ยืมระยะสั้น 2566'!E22-'สรุปเงินให้กู้ยืมระยะสั้น 2566'!F22+'สรุปเงินให้กู้ยืมระยะสั้น 2566'!G22+'สรุปเงินให้กู้ยืมระยะสั้น 2566'!H22</f>
        <v>46890465.690000005</v>
      </c>
      <c r="H22" s="148"/>
      <c r="I22" s="131">
        <v>516830.74999999994</v>
      </c>
      <c r="J22" s="131">
        <v>167779.02</v>
      </c>
      <c r="K22" s="131">
        <v>675656.37999999989</v>
      </c>
      <c r="L22" s="131"/>
      <c r="M22" s="131"/>
      <c r="N22" s="130">
        <f t="shared" si="1"/>
        <v>61784336.20000001</v>
      </c>
      <c r="O22" s="150">
        <v>61772271.82</v>
      </c>
      <c r="P22" s="152">
        <v>34167862.030000001</v>
      </c>
      <c r="Q22" s="152">
        <v>27604409.789999999</v>
      </c>
      <c r="R22" s="156">
        <f t="shared" si="3"/>
        <v>12064.380000010133</v>
      </c>
    </row>
    <row r="23" spans="1:18">
      <c r="A23" s="128">
        <v>20</v>
      </c>
      <c r="B23" s="129" t="s">
        <v>58</v>
      </c>
      <c r="C23" s="130">
        <v>71882309.139999986</v>
      </c>
      <c r="D23" s="130">
        <v>21365006.700000003</v>
      </c>
      <c r="E23" s="130">
        <f t="shared" si="0"/>
        <v>93247315.839999989</v>
      </c>
      <c r="F23" s="147">
        <v>14050000</v>
      </c>
      <c r="G23" s="147">
        <f>+'สรุปเงินให้กู้ยืมระยะสั้น 2566'!E23-'สรุปเงินให้กู้ยืมระยะสั้น 2566'!F23+'สรุปเงินให้กู้ยืมระยะสั้น 2566'!G23+'สรุปเงินให้กู้ยืมระยะสั้น 2566'!H23</f>
        <v>45988596.290000007</v>
      </c>
      <c r="H23" s="148"/>
      <c r="I23" s="142">
        <v>249577.91</v>
      </c>
      <c r="J23" s="142">
        <v>23188</v>
      </c>
      <c r="K23" s="142">
        <v>489808.85</v>
      </c>
      <c r="L23" s="131"/>
      <c r="M23" s="131"/>
      <c r="N23" s="130">
        <f t="shared" si="1"/>
        <v>61308719.549999982</v>
      </c>
      <c r="O23" s="150">
        <v>61297768.210000008</v>
      </c>
      <c r="P23" s="152">
        <v>44948459.570000008</v>
      </c>
      <c r="Q23" s="152">
        <v>16349308.640000001</v>
      </c>
      <c r="R23" s="156">
        <f t="shared" si="3"/>
        <v>10951.339999973774</v>
      </c>
    </row>
    <row r="24" spans="1:18">
      <c r="A24" s="128">
        <v>21</v>
      </c>
      <c r="B24" s="129" t="s">
        <v>57</v>
      </c>
      <c r="C24" s="130">
        <v>68956973.450000003</v>
      </c>
      <c r="D24" s="130">
        <v>16119613.579999998</v>
      </c>
      <c r="E24" s="130">
        <f t="shared" si="0"/>
        <v>85076587.030000001</v>
      </c>
      <c r="F24" s="147">
        <v>9306020</v>
      </c>
      <c r="G24" s="147">
        <f>+'สรุปเงินให้กู้ยืมระยะสั้น 2566'!E24-'สรุปเงินให้กู้ยืมระยะสั้น 2566'!F24+'สรุปเงินให้กู้ยืมระยะสั้น 2566'!G24+'สรุปเงินให้กู้ยืมระยะสั้น 2566'!H24</f>
        <v>37550309.079999998</v>
      </c>
      <c r="H24" s="148"/>
      <c r="I24" s="142">
        <v>318308.46000000002</v>
      </c>
      <c r="J24" s="142">
        <v>0</v>
      </c>
      <c r="K24" s="142">
        <v>1095604.56</v>
      </c>
      <c r="L24" s="131"/>
      <c r="M24" s="131"/>
      <c r="N24" s="130">
        <f t="shared" si="1"/>
        <v>56832297.950000003</v>
      </c>
      <c r="O24" s="150">
        <v>56750761.310000002</v>
      </c>
      <c r="P24" s="152">
        <v>43180679.639999993</v>
      </c>
      <c r="Q24" s="152">
        <v>13570081.669999998</v>
      </c>
      <c r="R24" s="156">
        <f t="shared" si="3"/>
        <v>81536.640000000596</v>
      </c>
    </row>
    <row r="25" spans="1:18">
      <c r="A25" s="128">
        <v>22</v>
      </c>
      <c r="B25" s="129" t="s">
        <v>56</v>
      </c>
      <c r="C25" s="130">
        <v>73331765.670000002</v>
      </c>
      <c r="D25" s="130">
        <v>9447427.6699999981</v>
      </c>
      <c r="E25" s="130">
        <f t="shared" si="0"/>
        <v>82779193.340000004</v>
      </c>
      <c r="F25" s="147">
        <v>8085070</v>
      </c>
      <c r="G25" s="147">
        <f>+'สรุปเงินให้กู้ยืมระยะสั้น 2566'!E25-'สรุปเงินให้กู้ยืมระยะสั้น 2566'!F25+'สรุปเงินให้กู้ยืมระยะสั้น 2566'!G25+'สรุปเงินให้กู้ยืมระยะสั้น 2566'!H25</f>
        <v>29694105.839999996</v>
      </c>
      <c r="H25" s="148"/>
      <c r="I25" s="142">
        <v>320744.22000000003</v>
      </c>
      <c r="J25" s="142">
        <v>0</v>
      </c>
      <c r="K25" s="142">
        <v>712660.11</v>
      </c>
      <c r="L25" s="131"/>
      <c r="M25" s="131"/>
      <c r="N25" s="130">
        <f t="shared" si="1"/>
        <v>61170157.500000007</v>
      </c>
      <c r="O25" s="150">
        <v>61175211.869999997</v>
      </c>
      <c r="P25" s="152">
        <v>44228381.079999998</v>
      </c>
      <c r="Q25" s="152">
        <v>16946830.789999999</v>
      </c>
      <c r="R25" s="156">
        <f t="shared" si="3"/>
        <v>-5054.3699999898672</v>
      </c>
    </row>
    <row r="26" spans="1:18">
      <c r="A26" s="128">
        <v>23</v>
      </c>
      <c r="B26" s="129" t="s">
        <v>55</v>
      </c>
      <c r="C26" s="130">
        <v>31808110.700000003</v>
      </c>
      <c r="D26" s="130">
        <v>11265319.999999998</v>
      </c>
      <c r="E26" s="130">
        <f t="shared" si="0"/>
        <v>43073430.700000003</v>
      </c>
      <c r="F26" s="147">
        <v>10213000</v>
      </c>
      <c r="G26" s="147">
        <f>+'สรุปเงินให้กู้ยืมระยะสั้น 2566'!E26-'สรุปเงินให้กู้ยืมระยะสั้น 2566'!F26+'สรุปเงินให้กู้ยืมระยะสั้น 2566'!G26+'สรุปเงินให้กู้ยืมระยะสั้น 2566'!H26</f>
        <v>16609991.110000003</v>
      </c>
      <c r="H26" s="148"/>
      <c r="I26" s="142">
        <v>116799</v>
      </c>
      <c r="J26" s="142">
        <v>550</v>
      </c>
      <c r="K26" s="142">
        <v>389250.41999999987</v>
      </c>
      <c r="L26" s="133"/>
      <c r="M26" s="133"/>
      <c r="N26" s="130">
        <f t="shared" si="1"/>
        <v>36676439.590000004</v>
      </c>
      <c r="O26" s="150">
        <v>36832550.719999999</v>
      </c>
      <c r="P26" s="152">
        <v>24023563.68</v>
      </c>
      <c r="Q26" s="152">
        <v>12808987.039999999</v>
      </c>
      <c r="R26" s="156">
        <f t="shared" si="3"/>
        <v>-156111.12999999523</v>
      </c>
    </row>
    <row r="27" spans="1:18">
      <c r="A27" s="128">
        <v>24</v>
      </c>
      <c r="B27" s="129" t="s">
        <v>54</v>
      </c>
      <c r="C27" s="134">
        <v>31096130.690000001</v>
      </c>
      <c r="D27" s="134">
        <v>18417337.870000001</v>
      </c>
      <c r="E27" s="130">
        <f t="shared" si="0"/>
        <v>49513468.560000002</v>
      </c>
      <c r="F27" s="147">
        <v>15218350</v>
      </c>
      <c r="G27" s="147">
        <f>+'สรุปเงินให้กู้ยืมระยะสั้น 2566'!E27-'สรุปเงินให้กู้ยืมระยะสั้น 2566'!F27+'สรุปเงินให้กู้ยืมระยะสั้น 2566'!G27+'สรุปเงินให้กู้ยืมระยะสั้น 2566'!H27</f>
        <v>25554392.520000003</v>
      </c>
      <c r="H27" s="148"/>
      <c r="I27" s="142">
        <v>142764.97999999998</v>
      </c>
      <c r="J27" s="142">
        <v>10025.299999999999</v>
      </c>
      <c r="K27" s="142">
        <v>440668.67999999993</v>
      </c>
      <c r="L27" s="131"/>
      <c r="M27" s="131"/>
      <c r="N27" s="130">
        <f t="shared" si="1"/>
        <v>39177426.039999999</v>
      </c>
      <c r="O27" s="150">
        <v>39170038.849999994</v>
      </c>
      <c r="P27" s="152">
        <v>26675478.979999997</v>
      </c>
      <c r="Q27" s="152">
        <v>12494559.869999999</v>
      </c>
      <c r="R27" s="156">
        <f t="shared" si="3"/>
        <v>7387.1900000050664</v>
      </c>
    </row>
    <row r="28" spans="1:18">
      <c r="A28" s="128">
        <v>25</v>
      </c>
      <c r="B28" s="129" t="s">
        <v>53</v>
      </c>
      <c r="C28" s="130">
        <v>38400522.090000004</v>
      </c>
      <c r="D28" s="130">
        <v>11266154</v>
      </c>
      <c r="E28" s="130">
        <f t="shared" si="0"/>
        <v>49666676.090000004</v>
      </c>
      <c r="F28" s="147">
        <v>5274450</v>
      </c>
      <c r="G28" s="147">
        <f>+'สรุปเงินให้กู้ยืมระยะสั้น 2566'!E28-'สรุปเงินให้กู้ยืมระยะสั้น 2566'!F28+'สรุปเงินให้กู้ยืมระยะสั้น 2566'!G28+'สรุปเงินให้กู้ยืมระยะสั้น 2566'!H28</f>
        <v>13304008.280000003</v>
      </c>
      <c r="H28" s="148">
        <v>167624</v>
      </c>
      <c r="I28" s="142">
        <v>195079.5</v>
      </c>
      <c r="J28" s="142">
        <v>0</v>
      </c>
      <c r="K28" s="142">
        <v>1033755.13</v>
      </c>
      <c r="L28" s="131"/>
      <c r="M28" s="131"/>
      <c r="N28" s="130">
        <f t="shared" si="1"/>
        <v>41469493.810000002</v>
      </c>
      <c r="O28" s="150">
        <v>41043948.159999996</v>
      </c>
      <c r="P28" s="152">
        <v>29234524.359999999</v>
      </c>
      <c r="Q28" s="152">
        <v>11809423.800000001</v>
      </c>
      <c r="R28" s="156">
        <f t="shared" si="3"/>
        <v>425545.65000000596</v>
      </c>
    </row>
    <row r="29" spans="1:18">
      <c r="A29" s="128">
        <v>26</v>
      </c>
      <c r="B29" s="129" t="s">
        <v>52</v>
      </c>
      <c r="C29" s="134">
        <v>41530965.615999997</v>
      </c>
      <c r="D29" s="134">
        <v>22611939.404000003</v>
      </c>
      <c r="E29" s="130">
        <f t="shared" si="0"/>
        <v>64142905.019999996</v>
      </c>
      <c r="F29" s="147">
        <v>7486450</v>
      </c>
      <c r="G29" s="147">
        <f>+'สรุปเงินให้กู้ยืมระยะสั้น 2566'!E29-'สรุปเงินให้กู้ยืมระยะสั้น 2566'!F29+'สรุปเงินให้กู้ยืมระยะสั้น 2566'!G29+'สรุปเงินให้กู้ยืมระยะสั้น 2566'!H29</f>
        <v>17244138.819999997</v>
      </c>
      <c r="H29" s="148"/>
      <c r="I29" s="142">
        <v>370534</v>
      </c>
      <c r="J29" s="142">
        <v>0</v>
      </c>
      <c r="K29" s="142">
        <v>784897.07</v>
      </c>
      <c r="L29" s="133"/>
      <c r="M29" s="133"/>
      <c r="N29" s="130">
        <f t="shared" si="1"/>
        <v>54385216.200000003</v>
      </c>
      <c r="O29" s="150">
        <v>53644407.700000003</v>
      </c>
      <c r="P29" s="152">
        <v>34825615.140000001</v>
      </c>
      <c r="Q29" s="152">
        <v>18818792.559999999</v>
      </c>
      <c r="R29" s="156">
        <f t="shared" si="3"/>
        <v>740808.5</v>
      </c>
    </row>
    <row r="30" spans="1:18">
      <c r="A30" s="128">
        <v>27</v>
      </c>
      <c r="B30" s="129" t="s">
        <v>51</v>
      </c>
      <c r="C30" s="130">
        <v>61574202.689999998</v>
      </c>
      <c r="D30" s="130">
        <v>12159253</v>
      </c>
      <c r="E30" s="130">
        <f t="shared" si="0"/>
        <v>73733455.689999998</v>
      </c>
      <c r="F30" s="147">
        <v>8610357</v>
      </c>
      <c r="G30" s="147">
        <f>+'สรุปเงินให้กู้ยืมระยะสั้น 2566'!E30-'สรุปเงินให้กู้ยืมระยะสั้น 2566'!F30+'สรุปเงินให้กู้ยืมระยะสั้น 2566'!G30+'สรุปเงินให้กู้ยืมระยะสั้น 2566'!H30</f>
        <v>29745268.279999994</v>
      </c>
      <c r="H30" s="148"/>
      <c r="I30" s="131">
        <v>199260.27999999997</v>
      </c>
      <c r="J30" s="131">
        <v>0</v>
      </c>
      <c r="K30" s="131">
        <v>664757.93000000005</v>
      </c>
      <c r="L30" s="131"/>
      <c r="M30" s="131"/>
      <c r="N30" s="130">
        <f t="shared" si="1"/>
        <v>52598544.410000004</v>
      </c>
      <c r="O30" s="150">
        <f t="shared" si="2"/>
        <v>52379280.159999996</v>
      </c>
      <c r="P30" s="152">
        <v>36547890.109999999</v>
      </c>
      <c r="Q30" s="152">
        <v>15831390.050000001</v>
      </c>
      <c r="R30" s="156">
        <f t="shared" si="3"/>
        <v>219264.25000000745</v>
      </c>
    </row>
    <row r="31" spans="1:18">
      <c r="A31" s="128">
        <v>28</v>
      </c>
      <c r="B31" s="129" t="s">
        <v>50</v>
      </c>
      <c r="C31" s="130">
        <v>68530365.74000001</v>
      </c>
      <c r="D31" s="130">
        <v>15040151.600000001</v>
      </c>
      <c r="E31" s="130">
        <f t="shared" si="0"/>
        <v>83570517.340000004</v>
      </c>
      <c r="F31" s="147">
        <v>9049630</v>
      </c>
      <c r="G31" s="147">
        <f>+'สรุปเงินให้กู้ยืมระยะสั้น 2566'!E31-'สรุปเงินให้กู้ยืมระยะสั้น 2566'!F31+'สรุปเงินให้กู้ยืมระยะสั้น 2566'!G31+'สรุปเงินให้กู้ยืมระยะสั้น 2566'!H31</f>
        <v>30138807.090000004</v>
      </c>
      <c r="H31" s="148">
        <v>84667.4</v>
      </c>
      <c r="I31" s="131">
        <v>710825.69000000006</v>
      </c>
      <c r="J31" s="131">
        <v>13603.38</v>
      </c>
      <c r="K31" s="131">
        <v>2010544.2899999993</v>
      </c>
      <c r="L31" s="131"/>
      <c r="M31" s="131"/>
      <c r="N31" s="130">
        <f t="shared" si="1"/>
        <v>62396672.850000001</v>
      </c>
      <c r="O31" s="150">
        <f t="shared" si="2"/>
        <v>63787582.129999995</v>
      </c>
      <c r="P31" s="152">
        <v>45798929.829999998</v>
      </c>
      <c r="Q31" s="152">
        <v>17988652.300000001</v>
      </c>
      <c r="R31" s="156">
        <f t="shared" si="3"/>
        <v>-1390909.2799999937</v>
      </c>
    </row>
    <row r="32" spans="1:18">
      <c r="A32" s="128">
        <v>29</v>
      </c>
      <c r="B32" s="129" t="s">
        <v>49</v>
      </c>
      <c r="C32" s="130">
        <v>68117968.879999995</v>
      </c>
      <c r="D32" s="130">
        <v>26870566.880000003</v>
      </c>
      <c r="E32" s="130">
        <f t="shared" si="0"/>
        <v>94988535.75999999</v>
      </c>
      <c r="F32" s="147">
        <v>4929184</v>
      </c>
      <c r="G32" s="147">
        <f>+'สรุปเงินให้กู้ยืมระยะสั้น 2566'!E32-'สรุปเงินให้กู้ยืมระยะสั้น 2566'!F32+'สรุปเงินให้กู้ยืมระยะสั้น 2566'!G32+'สรุปเงินให้กู้ยืมระยะสั้น 2566'!H32</f>
        <v>23301983.809999999</v>
      </c>
      <c r="H32" s="148">
        <v>359359</v>
      </c>
      <c r="I32" s="131">
        <v>381235.13</v>
      </c>
      <c r="J32" s="131">
        <v>6498</v>
      </c>
      <c r="K32" s="131">
        <v>1352119.8699999999</v>
      </c>
      <c r="L32" s="131"/>
      <c r="M32" s="131"/>
      <c r="N32" s="130">
        <f t="shared" si="1"/>
        <v>76256376.949999988</v>
      </c>
      <c r="O32" s="150">
        <f t="shared" si="2"/>
        <v>75711204.950000003</v>
      </c>
      <c r="P32" s="152">
        <v>48223853.219999999</v>
      </c>
      <c r="Q32" s="152">
        <v>27487351.73</v>
      </c>
      <c r="R32" s="156">
        <f t="shared" si="3"/>
        <v>545171.9999999851</v>
      </c>
    </row>
    <row r="33" spans="1:18">
      <c r="A33" s="128">
        <v>30</v>
      </c>
      <c r="B33" s="129" t="s">
        <v>48</v>
      </c>
      <c r="C33" s="130">
        <v>49268835.480000004</v>
      </c>
      <c r="D33" s="130">
        <v>30565315.939999998</v>
      </c>
      <c r="E33" s="130">
        <f t="shared" si="0"/>
        <v>79834151.420000002</v>
      </c>
      <c r="F33" s="147">
        <v>7640000</v>
      </c>
      <c r="G33" s="147">
        <f>+'สรุปเงินให้กู้ยืมระยะสั้น 2566'!E33-'สรุปเงินให้กู้ยืมระยะสั้น 2566'!F33+'สรุปเงินให้กู้ยืมระยะสั้น 2566'!G33+'สรุปเงินให้กู้ยืมระยะสั้น 2566'!H33</f>
        <v>18912425.5</v>
      </c>
      <c r="H33" s="148"/>
      <c r="I33" s="131">
        <v>168820</v>
      </c>
      <c r="J33" s="131">
        <v>0</v>
      </c>
      <c r="K33" s="131">
        <v>692313.54000000015</v>
      </c>
      <c r="L33" s="131"/>
      <c r="M33" s="131"/>
      <c r="N33" s="130">
        <f t="shared" si="1"/>
        <v>68561725.920000002</v>
      </c>
      <c r="O33" s="150">
        <f t="shared" si="2"/>
        <v>68565264.150000006</v>
      </c>
      <c r="P33" s="152">
        <v>39276878.390000001</v>
      </c>
      <c r="Q33" s="152">
        <v>29288385.760000002</v>
      </c>
      <c r="R33" s="156">
        <f t="shared" si="3"/>
        <v>-3538.2300000041723</v>
      </c>
    </row>
    <row r="34" spans="1:18" s="140" customFormat="1">
      <c r="A34" s="135">
        <v>31</v>
      </c>
      <c r="B34" s="136" t="s">
        <v>47</v>
      </c>
      <c r="C34" s="137">
        <v>44142729</v>
      </c>
      <c r="D34" s="137">
        <v>14319699</v>
      </c>
      <c r="E34" s="137">
        <f t="shared" si="0"/>
        <v>58462428</v>
      </c>
      <c r="F34" s="137">
        <v>13116200</v>
      </c>
      <c r="G34" s="137">
        <f>+'สรุปเงินให้กู้ยืมระยะสั้น 2566'!E34-'สรุปเงินให้กู้ยืมระยะสั้น 2566'!F34+'สรุปเงินให้กู้ยืมระยะสั้น 2566'!G34+'สรุปเงินให้กู้ยืมระยะสั้น 2566'!H34</f>
        <v>23838246</v>
      </c>
      <c r="H34" s="56">
        <f>43476-819</f>
        <v>42657</v>
      </c>
      <c r="I34" s="138">
        <v>159352.85999999999</v>
      </c>
      <c r="J34" s="138">
        <v>0</v>
      </c>
      <c r="K34" s="138">
        <v>522819.5400000001</v>
      </c>
      <c r="L34" s="138"/>
      <c r="M34" s="138"/>
      <c r="N34" s="137">
        <f t="shared" si="1"/>
        <v>47697725</v>
      </c>
      <c r="O34" s="164">
        <f t="shared" si="2"/>
        <v>47697725</v>
      </c>
      <c r="P34" s="165">
        <v>34015498</v>
      </c>
      <c r="Q34" s="165">
        <v>13682227</v>
      </c>
      <c r="R34" s="139">
        <f t="shared" si="3"/>
        <v>0</v>
      </c>
    </row>
    <row r="35" spans="1:18" s="140" customFormat="1">
      <c r="A35" s="135">
        <v>32</v>
      </c>
      <c r="B35" s="136" t="s">
        <v>46</v>
      </c>
      <c r="C35" s="137">
        <v>30472068.390000008</v>
      </c>
      <c r="D35" s="137">
        <v>4488284.7399999984</v>
      </c>
      <c r="E35" s="137">
        <f t="shared" si="0"/>
        <v>34960353.13000001</v>
      </c>
      <c r="F35" s="137">
        <v>10360000</v>
      </c>
      <c r="G35" s="137">
        <f>+'สรุปเงินให้กู้ยืมระยะสั้น 2566'!E35-'สรุปเงินให้กู้ยืมระยะสั้น 2566'!F35+'สรุปเงินให้กู้ยืมระยะสั้น 2566'!G35+'สรุปเงินให้กู้ยืมระยะสั้น 2566'!H35</f>
        <v>20530843.190000001</v>
      </c>
      <c r="H35" s="56"/>
      <c r="I35" s="138">
        <v>146979</v>
      </c>
      <c r="J35" s="138">
        <v>0</v>
      </c>
      <c r="K35" s="138">
        <v>799146.37</v>
      </c>
      <c r="L35" s="138"/>
      <c r="M35" s="138"/>
      <c r="N35" s="137">
        <f t="shared" si="1"/>
        <v>24789509.940000009</v>
      </c>
      <c r="O35" s="164">
        <f t="shared" si="2"/>
        <v>24789509.940000001</v>
      </c>
      <c r="P35" s="165">
        <v>20293795.66</v>
      </c>
      <c r="Q35" s="165">
        <v>4495714.28</v>
      </c>
      <c r="R35" s="139">
        <f t="shared" si="3"/>
        <v>0</v>
      </c>
    </row>
    <row r="36" spans="1:18">
      <c r="A36" s="128">
        <v>33</v>
      </c>
      <c r="B36" s="129" t="s">
        <v>45</v>
      </c>
      <c r="C36" s="130">
        <v>46659586.269999996</v>
      </c>
      <c r="D36" s="130">
        <v>27007970</v>
      </c>
      <c r="E36" s="130">
        <f t="shared" si="0"/>
        <v>73667556.269999996</v>
      </c>
      <c r="F36" s="147">
        <v>9000000</v>
      </c>
      <c r="G36" s="147">
        <f>+'สรุปเงินให้กู้ยืมระยะสั้น 2566'!E36-'สรุปเงินให้กู้ยืมระยะสั้น 2566'!F36+'สรุปเงินให้กู้ยืมระยะสั้น 2566'!G36+'สรุปเงินให้กู้ยืมระยะสั้น 2566'!H36</f>
        <v>26045835.900000002</v>
      </c>
      <c r="H36" s="148"/>
      <c r="I36" s="131">
        <v>290960</v>
      </c>
      <c r="J36" s="131">
        <v>0</v>
      </c>
      <c r="K36" s="131">
        <v>1432229.84</v>
      </c>
      <c r="L36" s="131"/>
      <c r="M36" s="131"/>
      <c r="N36" s="130">
        <f t="shared" si="1"/>
        <v>56621720.36999999</v>
      </c>
      <c r="O36" s="150">
        <f t="shared" si="2"/>
        <v>56617667.370000005</v>
      </c>
      <c r="P36" s="152">
        <v>30412615.949999999</v>
      </c>
      <c r="Q36" s="152">
        <v>26205051.420000002</v>
      </c>
      <c r="R36" s="156">
        <f t="shared" si="3"/>
        <v>4052.9999999850988</v>
      </c>
    </row>
    <row r="37" spans="1:18">
      <c r="A37" s="128">
        <v>34</v>
      </c>
      <c r="B37" s="129" t="s">
        <v>44</v>
      </c>
      <c r="C37" s="130">
        <v>69517041.420000002</v>
      </c>
      <c r="D37" s="130">
        <v>37581837.170000002</v>
      </c>
      <c r="E37" s="130">
        <f t="shared" si="0"/>
        <v>107098878.59</v>
      </c>
      <c r="F37" s="147">
        <v>13960000</v>
      </c>
      <c r="G37" s="147">
        <f>+'สรุปเงินให้กู้ยืมระยะสั้น 2566'!E37-'สรุปเงินให้กู้ยืมระยะสั้น 2566'!F37+'สรุปเงินให้กู้ยืมระยะสั้น 2566'!G37+'สรุปเงินให้กู้ยืมระยะสั้น 2566'!H37</f>
        <v>33751772.719999991</v>
      </c>
      <c r="H37" s="148">
        <v>7402</v>
      </c>
      <c r="I37" s="131">
        <v>336217.42</v>
      </c>
      <c r="J37" s="131">
        <v>1000</v>
      </c>
      <c r="K37" s="131">
        <v>914598.91999999969</v>
      </c>
      <c r="L37" s="131"/>
      <c r="M37" s="131"/>
      <c r="N37" s="130">
        <f t="shared" si="1"/>
        <v>87299703.870000005</v>
      </c>
      <c r="O37" s="150">
        <f t="shared" si="2"/>
        <v>81652926.659999996</v>
      </c>
      <c r="P37" s="152">
        <v>42908156.770000003</v>
      </c>
      <c r="Q37" s="152">
        <v>38744769.890000001</v>
      </c>
      <c r="R37" s="156">
        <f t="shared" si="3"/>
        <v>5646777.2100000083</v>
      </c>
    </row>
    <row r="38" spans="1:18">
      <c r="A38" s="128">
        <v>35</v>
      </c>
      <c r="B38" s="129" t="s">
        <v>43</v>
      </c>
      <c r="C38" s="130">
        <v>52114862.280000001</v>
      </c>
      <c r="D38" s="130">
        <v>14291744.219999999</v>
      </c>
      <c r="E38" s="130">
        <f t="shared" si="0"/>
        <v>66406606.5</v>
      </c>
      <c r="F38" s="147">
        <v>8310000</v>
      </c>
      <c r="G38" s="147">
        <f>+'สรุปเงินให้กู้ยืมระยะสั้น 2566'!E38-'สรุปเงินให้กู้ยืมระยะสั้น 2566'!F38+'สรุปเงินให้กู้ยืมระยะสั้น 2566'!G38+'สรุปเงินให้กู้ยืมระยะสั้น 2566'!H38</f>
        <v>25479064.27</v>
      </c>
      <c r="H38" s="148"/>
      <c r="I38" s="131">
        <v>147959.14000000001</v>
      </c>
      <c r="J38" s="131">
        <v>41959.76</v>
      </c>
      <c r="K38" s="131">
        <v>533419.9</v>
      </c>
      <c r="L38" s="131"/>
      <c r="M38" s="131"/>
      <c r="N38" s="130">
        <f t="shared" si="1"/>
        <v>49237542.230000004</v>
      </c>
      <c r="O38" s="150">
        <f t="shared" si="2"/>
        <v>49054107.890000001</v>
      </c>
      <c r="P38" s="152">
        <v>34682565.270000003</v>
      </c>
      <c r="Q38" s="152">
        <v>14371542.619999999</v>
      </c>
      <c r="R38" s="156">
        <f t="shared" si="3"/>
        <v>183434.34000000358</v>
      </c>
    </row>
    <row r="39" spans="1:18">
      <c r="A39" s="128">
        <v>36</v>
      </c>
      <c r="B39" s="129" t="s">
        <v>42</v>
      </c>
      <c r="C39" s="130">
        <v>54051817.340000011</v>
      </c>
      <c r="D39" s="130">
        <v>15219943.780000001</v>
      </c>
      <c r="E39" s="130">
        <f t="shared" si="0"/>
        <v>69271761.120000005</v>
      </c>
      <c r="F39" s="147">
        <v>5976230</v>
      </c>
      <c r="G39" s="147">
        <f>+'สรุปเงินให้กู้ยืมระยะสั้น 2566'!E39-'สรุปเงินให้กู้ยืมระยะสั้น 2566'!F39+'สรุปเงินให้กู้ยืมระยะสั้น 2566'!G39+'สรุปเงินให้กู้ยืมระยะสั้น 2566'!H39</f>
        <v>20250587.290000007</v>
      </c>
      <c r="H39" s="148">
        <v>91005</v>
      </c>
      <c r="I39" s="131">
        <f>228237.68-125</f>
        <v>228112.68</v>
      </c>
      <c r="J39" s="131">
        <v>15</v>
      </c>
      <c r="K39" s="131">
        <f>550219.53-1271</f>
        <v>548948.53</v>
      </c>
      <c r="L39" s="131"/>
      <c r="M39" s="131"/>
      <c r="N39" s="130">
        <f t="shared" si="1"/>
        <v>54906398.829999998</v>
      </c>
      <c r="O39" s="150">
        <f t="shared" si="2"/>
        <v>54728255.480000004</v>
      </c>
      <c r="P39" s="152">
        <v>39096401.950000003</v>
      </c>
      <c r="Q39" s="152">
        <v>15631853.529999999</v>
      </c>
      <c r="R39" s="156">
        <f t="shared" si="3"/>
        <v>178143.34999999404</v>
      </c>
    </row>
    <row r="40" spans="1:18">
      <c r="A40" s="128">
        <v>37</v>
      </c>
      <c r="B40" s="129" t="s">
        <v>41</v>
      </c>
      <c r="C40" s="130">
        <v>48314082.439999998</v>
      </c>
      <c r="D40" s="130">
        <v>12782494</v>
      </c>
      <c r="E40" s="130">
        <f t="shared" si="0"/>
        <v>61096576.439999998</v>
      </c>
      <c r="F40" s="147">
        <v>16230242</v>
      </c>
      <c r="G40" s="147">
        <f>+'สรุปเงินให้กู้ยืมระยะสั้น 2566'!E40-'สรุปเงินให้กู้ยืมระยะสั้น 2566'!F40+'สรุปเงินให้กู้ยืมระยะสั้น 2566'!G40+'สรุปเงินให้กู้ยืมระยะสั้น 2566'!H40</f>
        <v>37555227.399999999</v>
      </c>
      <c r="H40" s="148"/>
      <c r="I40" s="131">
        <v>90586</v>
      </c>
      <c r="J40" s="131">
        <v>881</v>
      </c>
      <c r="K40" s="131">
        <v>473930.08999999997</v>
      </c>
      <c r="L40" s="131"/>
      <c r="M40" s="131"/>
      <c r="N40" s="130">
        <f t="shared" si="1"/>
        <v>39771591.039999999</v>
      </c>
      <c r="O40" s="150">
        <f t="shared" si="2"/>
        <v>39771550.039999999</v>
      </c>
      <c r="P40" s="152">
        <v>30981657.109999999</v>
      </c>
      <c r="Q40" s="152">
        <v>8789892.9299999997</v>
      </c>
      <c r="R40" s="156">
        <f t="shared" si="3"/>
        <v>41</v>
      </c>
    </row>
    <row r="41" spans="1:18">
      <c r="A41" s="128">
        <v>38</v>
      </c>
      <c r="B41" s="129" t="s">
        <v>40</v>
      </c>
      <c r="C41" s="130">
        <v>33907860.18999999</v>
      </c>
      <c r="D41" s="130">
        <v>10747150.430000003</v>
      </c>
      <c r="E41" s="130">
        <f t="shared" si="0"/>
        <v>44655010.61999999</v>
      </c>
      <c r="F41" s="147">
        <v>6882625</v>
      </c>
      <c r="G41" s="147">
        <f>+'สรุปเงินให้กู้ยืมระยะสั้น 2566'!E41-'สรุปเงินให้กู้ยืมระยะสั้น 2566'!F41+'สรุปเงินให้กู้ยืมระยะสั้น 2566'!G41+'สรุปเงินให้กู้ยืมระยะสั้น 2566'!H41</f>
        <v>13824019.84</v>
      </c>
      <c r="H41" s="148">
        <v>479241.48</v>
      </c>
      <c r="I41" s="131">
        <v>158286.91</v>
      </c>
      <c r="J41" s="131">
        <v>2862.5</v>
      </c>
      <c r="K41" s="131">
        <v>760660.23000000021</v>
      </c>
      <c r="L41" s="131"/>
      <c r="M41" s="131"/>
      <c r="N41" s="130">
        <f t="shared" si="1"/>
        <v>37234374.29999999</v>
      </c>
      <c r="O41" s="150">
        <f t="shared" si="2"/>
        <v>35652776.840000004</v>
      </c>
      <c r="P41" s="152">
        <v>24122290.25</v>
      </c>
      <c r="Q41" s="152">
        <v>11530486.59</v>
      </c>
      <c r="R41" s="156">
        <f t="shared" si="3"/>
        <v>1581597.459999986</v>
      </c>
    </row>
    <row r="42" spans="1:18">
      <c r="A42" s="128">
        <v>39</v>
      </c>
      <c r="B42" s="129" t="s">
        <v>39</v>
      </c>
      <c r="C42" s="130">
        <v>48760295.200000003</v>
      </c>
      <c r="D42" s="130">
        <v>16655051.679999996</v>
      </c>
      <c r="E42" s="130">
        <f t="shared" si="0"/>
        <v>65415346.879999995</v>
      </c>
      <c r="F42" s="147">
        <v>6131156</v>
      </c>
      <c r="G42" s="147">
        <f>+'สรุปเงินให้กู้ยืมระยะสั้น 2566'!E42-'สรุปเงินให้กู้ยืมระยะสั้น 2566'!F42+'สรุปเงินให้กู้ยืมระยะสั้น 2566'!G42+'สรุปเงินให้กู้ยืมระยะสั้น 2566'!H42</f>
        <v>24383327.989999998</v>
      </c>
      <c r="H42" s="148"/>
      <c r="I42" s="131">
        <v>253413</v>
      </c>
      <c r="J42" s="131">
        <v>344145.64</v>
      </c>
      <c r="K42" s="131">
        <v>839608.54999999993</v>
      </c>
      <c r="L42" s="131"/>
      <c r="M42" s="131"/>
      <c r="N42" s="130">
        <f t="shared" si="1"/>
        <v>47163174.890000001</v>
      </c>
      <c r="O42" s="150">
        <f t="shared" si="2"/>
        <v>47161497.890000001</v>
      </c>
      <c r="P42" s="152">
        <v>29590259.969999999</v>
      </c>
      <c r="Q42" s="152">
        <v>17571237.920000002</v>
      </c>
      <c r="R42" s="156">
        <f t="shared" si="3"/>
        <v>1677</v>
      </c>
    </row>
    <row r="43" spans="1:18">
      <c r="A43" s="128">
        <v>40</v>
      </c>
      <c r="B43" s="129" t="s">
        <v>38</v>
      </c>
      <c r="C43" s="134">
        <v>35404658.750000007</v>
      </c>
      <c r="D43" s="134">
        <v>9662276.9899999984</v>
      </c>
      <c r="E43" s="130">
        <f t="shared" si="0"/>
        <v>45066935.74000001</v>
      </c>
      <c r="F43" s="147">
        <v>6315550</v>
      </c>
      <c r="G43" s="147">
        <f>+'สรุปเงินให้กู้ยืมระยะสั้น 2566'!E43-'สรุปเงินให้กู้ยืมระยะสั้น 2566'!F43+'สรุปเงินให้กู้ยืมระยะสั้น 2566'!G43+'สรุปเงินให้กู้ยืมระยะสั้น 2566'!H43</f>
        <v>22248149.789999999</v>
      </c>
      <c r="H43" s="148"/>
      <c r="I43" s="131">
        <v>89596.5</v>
      </c>
      <c r="J43" s="131">
        <v>0</v>
      </c>
      <c r="K43" s="131">
        <v>425662.19000000006</v>
      </c>
      <c r="L43" s="131"/>
      <c r="M43" s="131"/>
      <c r="N43" s="130">
        <f t="shared" si="1"/>
        <v>29134335.95000001</v>
      </c>
      <c r="O43" s="150">
        <f t="shared" si="2"/>
        <v>29135341.949999996</v>
      </c>
      <c r="P43" s="152">
        <v>20766810.079999998</v>
      </c>
      <c r="Q43" s="152">
        <v>8368531.8699999992</v>
      </c>
      <c r="R43" s="156">
        <f t="shared" si="3"/>
        <v>-1005.9999999850988</v>
      </c>
    </row>
    <row r="44" spans="1:18">
      <c r="A44" s="128">
        <v>41</v>
      </c>
      <c r="B44" s="129" t="s">
        <v>37</v>
      </c>
      <c r="C44" s="134">
        <v>24381515.5</v>
      </c>
      <c r="D44" s="134">
        <v>11307271.460000001</v>
      </c>
      <c r="E44" s="130">
        <f t="shared" si="0"/>
        <v>35688786.960000001</v>
      </c>
      <c r="F44" s="147">
        <v>9170000</v>
      </c>
      <c r="G44" s="147">
        <f>+'สรุปเงินให้กู้ยืมระยะสั้น 2566'!E44-'สรุปเงินให้กู้ยืมระยะสั้น 2566'!F44+'สรุปเงินให้กู้ยืมระยะสั้น 2566'!G44+'สรุปเงินให้กู้ยืมระยะสั้น 2566'!H44</f>
        <v>17617632.819999997</v>
      </c>
      <c r="H44" s="148"/>
      <c r="I44" s="131">
        <v>74886.86</v>
      </c>
      <c r="J44" s="131">
        <v>0</v>
      </c>
      <c r="K44" s="131">
        <v>247297.61000000002</v>
      </c>
      <c r="L44" s="131"/>
      <c r="M44" s="131"/>
      <c r="N44" s="130">
        <f t="shared" si="1"/>
        <v>27241154.140000004</v>
      </c>
      <c r="O44" s="150">
        <f t="shared" si="2"/>
        <v>27235234.820000004</v>
      </c>
      <c r="P44" s="152">
        <v>18741434.230000004</v>
      </c>
      <c r="Q44" s="152">
        <v>8493800.5899999999</v>
      </c>
      <c r="R44" s="156">
        <f t="shared" si="3"/>
        <v>5919.320000000298</v>
      </c>
    </row>
    <row r="45" spans="1:18">
      <c r="A45" s="128">
        <v>42</v>
      </c>
      <c r="B45" s="129" t="s">
        <v>36</v>
      </c>
      <c r="C45" s="130">
        <v>23446121.220000003</v>
      </c>
      <c r="D45" s="130">
        <v>5924750.7199999988</v>
      </c>
      <c r="E45" s="130">
        <f t="shared" si="0"/>
        <v>29370871.940000001</v>
      </c>
      <c r="F45" s="147">
        <v>8900000</v>
      </c>
      <c r="G45" s="147">
        <f>+'สรุปเงินให้กู้ยืมระยะสั้น 2566'!E45-'สรุปเงินให้กู้ยืมระยะสั้น 2566'!F45+'สรุปเงินให้กู้ยืมระยะสั้น 2566'!G45+'สรุปเงินให้กู้ยืมระยะสั้น 2566'!H45</f>
        <v>19006822.09</v>
      </c>
      <c r="H45" s="148"/>
      <c r="I45" s="131">
        <v>74717.8</v>
      </c>
      <c r="J45" s="131">
        <v>0</v>
      </c>
      <c r="K45" s="131">
        <v>258283.77</v>
      </c>
      <c r="L45" s="131"/>
      <c r="M45" s="131"/>
      <c r="N45" s="130">
        <f t="shared" si="1"/>
        <v>19264049.849999998</v>
      </c>
      <c r="O45" s="150">
        <f t="shared" si="2"/>
        <v>19261004.09</v>
      </c>
      <c r="P45" s="152">
        <v>14605686.26</v>
      </c>
      <c r="Q45" s="152">
        <v>4655317.83</v>
      </c>
      <c r="R45" s="156">
        <f t="shared" si="3"/>
        <v>3045.7599999979138</v>
      </c>
    </row>
    <row r="46" spans="1:18">
      <c r="A46" s="128">
        <v>43</v>
      </c>
      <c r="B46" s="129" t="s">
        <v>35</v>
      </c>
      <c r="C46" s="130">
        <v>19406411.619999997</v>
      </c>
      <c r="D46" s="130">
        <v>8635197.0900000017</v>
      </c>
      <c r="E46" s="130">
        <f t="shared" si="0"/>
        <v>28041608.710000001</v>
      </c>
      <c r="F46" s="147">
        <v>6987590</v>
      </c>
      <c r="G46" s="147">
        <f>+'สรุปเงินให้กู้ยืมระยะสั้น 2566'!E46-'สรุปเงินให้กู้ยืมระยะสั้น 2566'!F46+'สรุปเงินให้กู้ยืมระยะสั้น 2566'!G46+'สรุปเงินให้กู้ยืมระยะสั้น 2566'!H46</f>
        <v>11655144.820000002</v>
      </c>
      <c r="H46" s="148"/>
      <c r="I46" s="131">
        <v>61255.02</v>
      </c>
      <c r="J46" s="131">
        <v>0</v>
      </c>
      <c r="K46" s="131">
        <v>269528.19</v>
      </c>
      <c r="L46" s="131"/>
      <c r="M46" s="131"/>
      <c r="N46" s="130">
        <f t="shared" si="1"/>
        <v>23374053.890000001</v>
      </c>
      <c r="O46" s="150">
        <f t="shared" si="2"/>
        <v>23474392.300000001</v>
      </c>
      <c r="P46" s="152">
        <v>14178966.32</v>
      </c>
      <c r="Q46" s="152">
        <v>9295425.9800000004</v>
      </c>
      <c r="R46" s="156">
        <f t="shared" si="3"/>
        <v>-100338.41000000015</v>
      </c>
    </row>
    <row r="47" spans="1:18">
      <c r="A47" s="128">
        <v>44</v>
      </c>
      <c r="B47" s="129" t="s">
        <v>34</v>
      </c>
      <c r="C47" s="141">
        <v>50947394.359999999</v>
      </c>
      <c r="D47" s="141">
        <v>13145827.109999999</v>
      </c>
      <c r="E47" s="141">
        <f t="shared" si="0"/>
        <v>64093221.469999999</v>
      </c>
      <c r="F47" s="147">
        <v>9258500</v>
      </c>
      <c r="G47" s="147">
        <f>+'สรุปเงินให้กู้ยืมระยะสั้น 2566'!E47-'สรุปเงินให้กู้ยืมระยะสั้น 2566'!F47+'สรุปเงินให้กู้ยืมระยะสั้น 2566'!G47+'สรุปเงินให้กู้ยืมระยะสั้น 2566'!H47</f>
        <v>40241443.289999992</v>
      </c>
      <c r="H47" s="148"/>
      <c r="I47" s="142">
        <v>135742.59</v>
      </c>
      <c r="J47" s="142">
        <v>0</v>
      </c>
      <c r="K47" s="142">
        <v>496382.55999999988</v>
      </c>
      <c r="L47" s="142"/>
      <c r="M47" s="142"/>
      <c r="N47" s="141">
        <f t="shared" si="1"/>
        <v>33110278.180000007</v>
      </c>
      <c r="O47" s="150">
        <v>33109319.18</v>
      </c>
      <c r="P47" s="154">
        <v>25051321.18</v>
      </c>
      <c r="Q47" s="154">
        <v>8057998</v>
      </c>
      <c r="R47" s="156">
        <f t="shared" si="3"/>
        <v>959.00000000745058</v>
      </c>
    </row>
    <row r="48" spans="1:18">
      <c r="A48" s="128">
        <v>45</v>
      </c>
      <c r="B48" s="129" t="s">
        <v>33</v>
      </c>
      <c r="C48" s="141">
        <v>30198696.640000004</v>
      </c>
      <c r="D48" s="141">
        <v>17113217.779999997</v>
      </c>
      <c r="E48" s="141">
        <f t="shared" si="0"/>
        <v>47311914.420000002</v>
      </c>
      <c r="F48" s="147">
        <v>9100000</v>
      </c>
      <c r="G48" s="147">
        <f>+'สรุปเงินให้กู้ยืมระยะสั้น 2566'!E48-'สรุปเงินให้กู้ยืมระยะสั้น 2566'!F48+'สรุปเงินให้กู้ยืมระยะสั้น 2566'!G48+'สรุปเงินให้กู้ยืมระยะสั้น 2566'!H48</f>
        <v>19092711.350000001</v>
      </c>
      <c r="H48" s="148"/>
      <c r="I48" s="142">
        <v>154495.28999999998</v>
      </c>
      <c r="J48" s="142">
        <v>1000</v>
      </c>
      <c r="K48" s="142">
        <v>589193.57999999996</v>
      </c>
      <c r="L48" s="142"/>
      <c r="M48" s="142"/>
      <c r="N48" s="141">
        <f t="shared" si="1"/>
        <v>37319203.07</v>
      </c>
      <c r="O48" s="150">
        <v>37303638.390000001</v>
      </c>
      <c r="P48" s="152">
        <v>22051319.460000001</v>
      </c>
      <c r="Q48" s="152">
        <v>15252318.93</v>
      </c>
      <c r="R48" s="156">
        <f t="shared" si="3"/>
        <v>15564.679999999702</v>
      </c>
    </row>
    <row r="49" spans="1:18">
      <c r="A49" s="128">
        <v>46</v>
      </c>
      <c r="B49" s="129" t="s">
        <v>32</v>
      </c>
      <c r="C49" s="141">
        <v>61545675.270000003</v>
      </c>
      <c r="D49" s="141">
        <v>13913385.409999996</v>
      </c>
      <c r="E49" s="141">
        <f t="shared" si="0"/>
        <v>75459060.680000007</v>
      </c>
      <c r="F49" s="147">
        <v>6213650</v>
      </c>
      <c r="G49" s="147">
        <f>+'สรุปเงินให้กู้ยืมระยะสั้น 2566'!E49-'สรุปเงินให้กู้ยืมระยะสั้น 2566'!F49+'สรุปเงินให้กู้ยืมระยะสั้น 2566'!G49+'สรุปเงินให้กู้ยืมระยะสั้น 2566'!H49</f>
        <v>29952814.030000001</v>
      </c>
      <c r="H49" s="148">
        <v>124074</v>
      </c>
      <c r="I49" s="142">
        <v>363187.25</v>
      </c>
      <c r="J49" s="142">
        <v>2280.1999999999998</v>
      </c>
      <c r="K49" s="142">
        <v>1025432.8500000001</v>
      </c>
      <c r="L49" s="142"/>
      <c r="M49" s="142"/>
      <c r="N49" s="141">
        <f t="shared" si="1"/>
        <v>51595822.650000006</v>
      </c>
      <c r="O49" s="150">
        <v>51214069.100000001</v>
      </c>
      <c r="P49" s="152">
        <v>35004183.289999999</v>
      </c>
      <c r="Q49" s="152">
        <v>16209885.810000001</v>
      </c>
      <c r="R49" s="156">
        <f t="shared" si="3"/>
        <v>381753.55000000447</v>
      </c>
    </row>
    <row r="50" spans="1:18">
      <c r="A50" s="128">
        <v>47</v>
      </c>
      <c r="B50" s="129" t="s">
        <v>31</v>
      </c>
      <c r="C50" s="141">
        <v>31485189.949999996</v>
      </c>
      <c r="D50" s="141">
        <v>14388182.230000002</v>
      </c>
      <c r="E50" s="141">
        <f t="shared" si="0"/>
        <v>45873372.18</v>
      </c>
      <c r="F50" s="147">
        <v>8230000</v>
      </c>
      <c r="G50" s="147">
        <f>+'สรุปเงินให้กู้ยืมระยะสั้น 2566'!E50-'สรุปเงินให้กู้ยืมระยะสั้น 2566'!F50+'สรุปเงินให้กู้ยืมระยะสั้น 2566'!G50+'สรุปเงินให้กู้ยืมระยะสั้น 2566'!H50</f>
        <v>24248693.940000001</v>
      </c>
      <c r="H50" s="148"/>
      <c r="I50" s="142">
        <v>121728.35</v>
      </c>
      <c r="J50" s="142">
        <v>1771</v>
      </c>
      <c r="K50" s="142">
        <v>610128.75</v>
      </c>
      <c r="L50" s="142"/>
      <c r="M50" s="142"/>
      <c r="N50" s="141">
        <f t="shared" si="1"/>
        <v>29854678.239999998</v>
      </c>
      <c r="O50" s="150">
        <f t="shared" si="2"/>
        <v>29852504.239999998</v>
      </c>
      <c r="P50" s="152">
        <v>21779629.27</v>
      </c>
      <c r="Q50" s="152">
        <v>8072874.9699999997</v>
      </c>
      <c r="R50" s="156">
        <f t="shared" si="3"/>
        <v>2174</v>
      </c>
    </row>
    <row r="51" spans="1:18">
      <c r="A51" s="128">
        <v>48</v>
      </c>
      <c r="B51" s="129" t="s">
        <v>30</v>
      </c>
      <c r="C51" s="130">
        <v>36487655.670000002</v>
      </c>
      <c r="D51" s="130">
        <v>9358696</v>
      </c>
      <c r="E51" s="130">
        <f t="shared" si="0"/>
        <v>45846351.670000002</v>
      </c>
      <c r="F51" s="147">
        <v>8067800</v>
      </c>
      <c r="G51" s="147">
        <f>+'สรุปเงินให้กู้ยืมระยะสั้น 2566'!E51-'สรุปเงินให้กู้ยืมระยะสั้น 2566'!F51+'สรุปเงินให้กู้ยืมระยะสั้น 2566'!G51+'สรุปเงินให้กู้ยืมระยะสั้น 2566'!H51</f>
        <v>21455148.73</v>
      </c>
      <c r="H51" s="148">
        <v>18470</v>
      </c>
      <c r="I51" s="131">
        <v>180332</v>
      </c>
      <c r="J51" s="131">
        <v>1350</v>
      </c>
      <c r="K51" s="131">
        <v>591279.24</v>
      </c>
      <c r="L51" s="131"/>
      <c r="M51" s="131"/>
      <c r="N51" s="130">
        <f t="shared" si="1"/>
        <v>32440532.940000001</v>
      </c>
      <c r="O51" s="150">
        <f t="shared" si="2"/>
        <v>32456543.940000001</v>
      </c>
      <c r="P51" s="152">
        <v>23912738.670000002</v>
      </c>
      <c r="Q51" s="152">
        <v>8543805.2699999996</v>
      </c>
      <c r="R51" s="156">
        <f t="shared" si="3"/>
        <v>-16011</v>
      </c>
    </row>
    <row r="52" spans="1:18">
      <c r="A52" s="128">
        <v>49</v>
      </c>
      <c r="B52" s="129" t="s">
        <v>29</v>
      </c>
      <c r="C52" s="130">
        <v>36884254.149999999</v>
      </c>
      <c r="D52" s="130">
        <v>11308662.810000002</v>
      </c>
      <c r="E52" s="130">
        <f t="shared" si="0"/>
        <v>48192916.960000001</v>
      </c>
      <c r="F52" s="147">
        <v>10800000</v>
      </c>
      <c r="G52" s="147">
        <f>+'สรุปเงินให้กู้ยืมระยะสั้น 2566'!E52-'สรุปเงินให้กู้ยืมระยะสั้น 2566'!F52+'สรุปเงินให้กู้ยืมระยะสั้น 2566'!G52+'สรุปเงินให้กู้ยืมระยะสั้น 2566'!H52</f>
        <v>23998414.910000004</v>
      </c>
      <c r="H52" s="148"/>
      <c r="I52" s="131">
        <v>56741</v>
      </c>
      <c r="J52" s="131">
        <v>103093</v>
      </c>
      <c r="K52" s="131">
        <v>262332.21999999997</v>
      </c>
      <c r="L52" s="131"/>
      <c r="M52" s="131"/>
      <c r="N52" s="130">
        <f t="shared" si="1"/>
        <v>34994502.049999997</v>
      </c>
      <c r="O52" s="150">
        <f t="shared" si="2"/>
        <v>35071313.049999997</v>
      </c>
      <c r="P52" s="152">
        <v>24346224.869999997</v>
      </c>
      <c r="Q52" s="152">
        <v>10725088.18</v>
      </c>
      <c r="R52" s="156">
        <f t="shared" si="3"/>
        <v>-76811</v>
      </c>
    </row>
    <row r="53" spans="1:18">
      <c r="A53" s="128">
        <v>50</v>
      </c>
      <c r="B53" s="129" t="s">
        <v>28</v>
      </c>
      <c r="C53" s="130">
        <v>32315652.499999993</v>
      </c>
      <c r="D53" s="130">
        <v>19482624.320000004</v>
      </c>
      <c r="E53" s="130">
        <f t="shared" si="0"/>
        <v>51798276.819999993</v>
      </c>
      <c r="F53" s="147">
        <v>11120000</v>
      </c>
      <c r="G53" s="147">
        <f>+'สรุปเงินให้กู้ยืมระยะสั้น 2566'!E53-'สรุปเงินให้กู้ยืมระยะสั้น 2566'!F53+'สรุปเงินให้กู้ยืมระยะสั้น 2566'!G53+'สรุปเงินให้กู้ยืมระยะสั้น 2566'!H53</f>
        <v>26345612.32</v>
      </c>
      <c r="H53" s="148"/>
      <c r="I53" s="131">
        <v>114992.62999999999</v>
      </c>
      <c r="J53" s="131">
        <v>0</v>
      </c>
      <c r="K53" s="131">
        <v>415418.55</v>
      </c>
      <c r="L53" s="131"/>
      <c r="M53" s="131"/>
      <c r="N53" s="130">
        <f t="shared" si="1"/>
        <v>36572664.499999993</v>
      </c>
      <c r="O53" s="150">
        <f t="shared" si="2"/>
        <v>36572389.260000005</v>
      </c>
      <c r="P53" s="152">
        <v>23658988.550000001</v>
      </c>
      <c r="Q53" s="152">
        <v>12913400.710000001</v>
      </c>
      <c r="R53" s="156">
        <f t="shared" si="3"/>
        <v>275.239999987185</v>
      </c>
    </row>
    <row r="54" spans="1:18">
      <c r="A54" s="128">
        <v>51</v>
      </c>
      <c r="B54" s="129" t="s">
        <v>27</v>
      </c>
      <c r="C54" s="130">
        <v>40225024.040000007</v>
      </c>
      <c r="D54" s="130">
        <v>13344335.07</v>
      </c>
      <c r="E54" s="130">
        <f t="shared" si="0"/>
        <v>53569359.110000007</v>
      </c>
      <c r="F54" s="147">
        <v>6791775</v>
      </c>
      <c r="G54" s="147">
        <f>+'สรุปเงินให้กู้ยืมระยะสั้น 2566'!E54-'สรุปเงินให้กู้ยืมระยะสั้น 2566'!F54+'สรุปเงินให้กู้ยืมระยะสั้น 2566'!G54+'สรุปเงินให้กู้ยืมระยะสั้น 2566'!H54</f>
        <v>24840321.159999996</v>
      </c>
      <c r="H54" s="148"/>
      <c r="I54" s="131">
        <v>57727.719999999994</v>
      </c>
      <c r="J54" s="131">
        <v>19122.43</v>
      </c>
      <c r="K54" s="131">
        <v>571177.00999999978</v>
      </c>
      <c r="L54" s="131"/>
      <c r="M54" s="131"/>
      <c r="N54" s="130">
        <f t="shared" si="1"/>
        <v>35520812.95000001</v>
      </c>
      <c r="O54" s="150">
        <f t="shared" si="2"/>
        <v>35544904.640000001</v>
      </c>
      <c r="P54" s="152">
        <v>22549963.02</v>
      </c>
      <c r="Q54" s="152">
        <v>12994941.620000001</v>
      </c>
      <c r="R54" s="156">
        <f t="shared" si="3"/>
        <v>-24091.689999990165</v>
      </c>
    </row>
    <row r="55" spans="1:18">
      <c r="A55" s="128">
        <v>52</v>
      </c>
      <c r="B55" s="129" t="s">
        <v>26</v>
      </c>
      <c r="C55" s="130">
        <v>32928281.159999996</v>
      </c>
      <c r="D55" s="130">
        <v>22002837.800000001</v>
      </c>
      <c r="E55" s="130">
        <f t="shared" si="0"/>
        <v>54931118.959999993</v>
      </c>
      <c r="F55" s="147">
        <v>9000000</v>
      </c>
      <c r="G55" s="147">
        <f>+'สรุปเงินให้กู้ยืมระยะสั้น 2566'!E55-'สรุปเงินให้กู้ยืมระยะสั้น 2566'!F55+'สรุปเงินให้กู้ยืมระยะสั้น 2566'!G55+'สรุปเงินให้กู้ยืมระยะสั้น 2566'!H55</f>
        <v>21385606.960000001</v>
      </c>
      <c r="H55" s="148"/>
      <c r="I55" s="131">
        <v>282599.87</v>
      </c>
      <c r="J55" s="131">
        <v>0</v>
      </c>
      <c r="K55" s="131">
        <v>892298.57300000021</v>
      </c>
      <c r="L55" s="131"/>
      <c r="M55" s="131"/>
      <c r="N55" s="130">
        <f t="shared" si="1"/>
        <v>42545511.999999993</v>
      </c>
      <c r="O55" s="150">
        <f t="shared" si="2"/>
        <v>42701375.840000004</v>
      </c>
      <c r="P55" s="152">
        <v>26908992.400000002</v>
      </c>
      <c r="Q55" s="152">
        <v>15792383.439999999</v>
      </c>
      <c r="R55" s="156">
        <f t="shared" si="3"/>
        <v>-155863.84000001103</v>
      </c>
    </row>
    <row r="56" spans="1:18">
      <c r="A56" s="128">
        <v>53</v>
      </c>
      <c r="B56" s="129" t="s">
        <v>25</v>
      </c>
      <c r="C56" s="130">
        <v>30969302.000000007</v>
      </c>
      <c r="D56" s="130">
        <v>7410939.5199999977</v>
      </c>
      <c r="E56" s="130">
        <f t="shared" si="0"/>
        <v>38380241.520000003</v>
      </c>
      <c r="F56" s="147">
        <v>11355756</v>
      </c>
      <c r="G56" s="147">
        <f>+'สรุปเงินให้กู้ยืมระยะสั้น 2566'!E56-'สรุปเงินให้กู้ยืมระยะสั้น 2566'!F56+'สรุปเงินให้กู้ยืมระยะสั้น 2566'!G56+'สรุปเงินให้กู้ยืมระยะสั้น 2566'!H56</f>
        <v>21814745.650000002</v>
      </c>
      <c r="H56" s="148"/>
      <c r="I56" s="131">
        <v>93496.5</v>
      </c>
      <c r="J56" s="131">
        <v>17412.91</v>
      </c>
      <c r="K56" s="131">
        <v>321850.42</v>
      </c>
      <c r="L56" s="131"/>
      <c r="M56" s="131"/>
      <c r="N56" s="130">
        <f t="shared" si="1"/>
        <v>27921251.870000001</v>
      </c>
      <c r="O56" s="150">
        <f t="shared" si="2"/>
        <v>27919865.870000001</v>
      </c>
      <c r="P56" s="152">
        <v>19546483.760000002</v>
      </c>
      <c r="Q56" s="152">
        <v>8373382.1100000003</v>
      </c>
      <c r="R56" s="156">
        <f t="shared" si="3"/>
        <v>1386</v>
      </c>
    </row>
    <row r="57" spans="1:18">
      <c r="A57" s="128">
        <v>54</v>
      </c>
      <c r="B57" s="129" t="s">
        <v>24</v>
      </c>
      <c r="C57" s="130">
        <v>33521512.189999998</v>
      </c>
      <c r="D57" s="130">
        <v>19131699.420000002</v>
      </c>
      <c r="E57" s="130">
        <f t="shared" si="0"/>
        <v>52653211.609999999</v>
      </c>
      <c r="F57" s="147">
        <v>9901000</v>
      </c>
      <c r="G57" s="147">
        <f>+'สรุปเงินให้กู้ยืมระยะสั้น 2566'!E57-'สรุปเงินให้กู้ยืมระยะสั้น 2566'!F57+'สรุปเงินให้กู้ยืมระยะสั้น 2566'!G57+'สรุปเงินให้กู้ยืมระยะสั้น 2566'!H57</f>
        <v>25752211.319999997</v>
      </c>
      <c r="H57" s="148"/>
      <c r="I57" s="131">
        <v>181448.66</v>
      </c>
      <c r="J57" s="131">
        <v>0</v>
      </c>
      <c r="K57" s="131">
        <v>858259.61</v>
      </c>
      <c r="L57" s="131"/>
      <c r="M57" s="131"/>
      <c r="N57" s="130">
        <f t="shared" si="1"/>
        <v>36802000.290000007</v>
      </c>
      <c r="O57" s="150">
        <f t="shared" si="2"/>
        <v>36720366.369999997</v>
      </c>
      <c r="P57" s="152">
        <v>21820298.77</v>
      </c>
      <c r="Q57" s="152">
        <v>14900067.6</v>
      </c>
      <c r="R57" s="156">
        <f t="shared" si="3"/>
        <v>81633.920000009239</v>
      </c>
    </row>
    <row r="58" spans="1:18">
      <c r="A58" s="128">
        <v>55</v>
      </c>
      <c r="B58" s="129" t="s">
        <v>23</v>
      </c>
      <c r="C58" s="130">
        <v>37994001.900000006</v>
      </c>
      <c r="D58" s="130">
        <v>13294850.800000001</v>
      </c>
      <c r="E58" s="130">
        <f t="shared" si="0"/>
        <v>51288852.700000003</v>
      </c>
      <c r="F58" s="147">
        <v>9821600</v>
      </c>
      <c r="G58" s="147">
        <f>+'สรุปเงินให้กู้ยืมระยะสั้น 2566'!E58-'สรุปเงินให้กู้ยืมระยะสั้น 2566'!F58+'สรุปเงินให้กู้ยืมระยะสั้น 2566'!G58+'สรุปเงินให้กู้ยืมระยะสั้น 2566'!H58</f>
        <v>27966732.260000002</v>
      </c>
      <c r="H58" s="148">
        <v>69968.52</v>
      </c>
      <c r="I58" s="131">
        <v>158676.4</v>
      </c>
      <c r="J58" s="131">
        <v>595681.90999999992</v>
      </c>
      <c r="K58" s="131">
        <v>508407.5199999999</v>
      </c>
      <c r="L58" s="131"/>
      <c r="M58" s="131"/>
      <c r="N58" s="130">
        <f t="shared" si="1"/>
        <v>33073751.920000002</v>
      </c>
      <c r="O58" s="150">
        <f t="shared" si="2"/>
        <v>33200335.18</v>
      </c>
      <c r="P58" s="152">
        <v>25442899.59</v>
      </c>
      <c r="Q58" s="152">
        <v>7757435.5899999999</v>
      </c>
      <c r="R58" s="156">
        <f t="shared" si="3"/>
        <v>-126583.25999999791</v>
      </c>
    </row>
    <row r="59" spans="1:18" s="140" customFormat="1">
      <c r="A59" s="135">
        <v>56</v>
      </c>
      <c r="B59" s="136" t="s">
        <v>22</v>
      </c>
      <c r="C59" s="137">
        <v>25103616.469999999</v>
      </c>
      <c r="D59" s="137">
        <v>6555827.1799999997</v>
      </c>
      <c r="E59" s="137">
        <f t="shared" si="0"/>
        <v>31659443.649999999</v>
      </c>
      <c r="F59" s="137">
        <v>10740000</v>
      </c>
      <c r="G59" s="137">
        <f>+'สรุปเงินให้กู้ยืมระยะสั้น 2566'!E59-'สรุปเงินให้กู้ยืมระยะสั้น 2566'!F59+'สรุปเงินให้กู้ยืมระยะสั้น 2566'!G59+'สรุปเงินให้กู้ยืมระยะสั้น 2566'!H59</f>
        <v>15911947.110000003</v>
      </c>
      <c r="H59" s="56"/>
      <c r="I59" s="138">
        <v>74970.84</v>
      </c>
      <c r="J59" s="138">
        <v>3921.52</v>
      </c>
      <c r="K59" s="138">
        <v>248384.88</v>
      </c>
      <c r="L59" s="138"/>
      <c r="M59" s="138"/>
      <c r="N59" s="137">
        <f t="shared" si="1"/>
        <v>26487496.539999995</v>
      </c>
      <c r="O59" s="164">
        <f t="shared" si="2"/>
        <v>26487496.539999999</v>
      </c>
      <c r="P59" s="165">
        <v>18996364.359999999</v>
      </c>
      <c r="Q59" s="165">
        <v>7491132.1799999997</v>
      </c>
      <c r="R59" s="139">
        <f t="shared" si="3"/>
        <v>0</v>
      </c>
    </row>
    <row r="60" spans="1:18">
      <c r="A60" s="128">
        <v>57</v>
      </c>
      <c r="B60" s="129" t="s">
        <v>21</v>
      </c>
      <c r="C60" s="130">
        <v>41743818.390000001</v>
      </c>
      <c r="D60" s="130">
        <v>12882902.260000002</v>
      </c>
      <c r="E60" s="130">
        <f t="shared" si="0"/>
        <v>54626720.650000006</v>
      </c>
      <c r="F60" s="147">
        <v>4265000</v>
      </c>
      <c r="G60" s="147">
        <f>+'สรุปเงินให้กู้ยืมระยะสั้น 2566'!E60-'สรุปเงินให้กู้ยืมระยะสั้น 2566'!F60+'สรุปเงินให้กู้ยืมระยะสั้น 2566'!G60+'สรุปเงินให้กู้ยืมระยะสั้น 2566'!H60</f>
        <v>20870245.060000002</v>
      </c>
      <c r="H60" s="148">
        <v>5000</v>
      </c>
      <c r="I60" s="131">
        <v>207927.01</v>
      </c>
      <c r="J60" s="131">
        <v>28695.73</v>
      </c>
      <c r="K60" s="131">
        <v>765730.47000000009</v>
      </c>
      <c r="L60" s="131"/>
      <c r="M60" s="131"/>
      <c r="N60" s="130">
        <f t="shared" si="1"/>
        <v>38016475.590000004</v>
      </c>
      <c r="O60" s="150">
        <f t="shared" si="2"/>
        <v>38030644.189999998</v>
      </c>
      <c r="P60" s="152">
        <v>27936405.059999995</v>
      </c>
      <c r="Q60" s="152">
        <v>10094239.130000001</v>
      </c>
      <c r="R60" s="156">
        <f t="shared" si="3"/>
        <v>-14168.59999999404</v>
      </c>
    </row>
    <row r="61" spans="1:18">
      <c r="A61" s="128">
        <v>58</v>
      </c>
      <c r="B61" s="129" t="s">
        <v>20</v>
      </c>
      <c r="C61" s="130">
        <v>23891157.140000001</v>
      </c>
      <c r="D61" s="130">
        <v>17652535.009999998</v>
      </c>
      <c r="E61" s="130">
        <f t="shared" si="0"/>
        <v>41543692.149999999</v>
      </c>
      <c r="F61" s="147">
        <v>10100000</v>
      </c>
      <c r="G61" s="147">
        <f>+'สรุปเงินให้กู้ยืมระยะสั้น 2566'!E61-'สรุปเงินให้กู้ยืมระยะสั้น 2566'!F61+'สรุปเงินให้กู้ยืมระยะสั้น 2566'!G61+'สรุปเงินให้กู้ยืมระยะสั้น 2566'!H61</f>
        <v>12750278.319999995</v>
      </c>
      <c r="H61" s="148"/>
      <c r="I61" s="131">
        <v>111420.62</v>
      </c>
      <c r="J61" s="131">
        <v>365.52</v>
      </c>
      <c r="K61" s="131">
        <v>493975.27999999997</v>
      </c>
      <c r="L61" s="131"/>
      <c r="M61" s="131"/>
      <c r="N61" s="130">
        <f t="shared" si="1"/>
        <v>38893413.830000006</v>
      </c>
      <c r="O61" s="150">
        <f t="shared" si="2"/>
        <v>39164331.630000003</v>
      </c>
      <c r="P61" s="152">
        <v>24480597.32</v>
      </c>
      <c r="Q61" s="152">
        <v>14683734.310000001</v>
      </c>
      <c r="R61" s="156">
        <f t="shared" si="3"/>
        <v>-270917.79999999702</v>
      </c>
    </row>
    <row r="62" spans="1:18">
      <c r="A62" s="128">
        <v>59</v>
      </c>
      <c r="B62" s="129" t="s">
        <v>19</v>
      </c>
      <c r="C62" s="130">
        <v>21062363.100000001</v>
      </c>
      <c r="D62" s="130">
        <v>10351167.189999998</v>
      </c>
      <c r="E62" s="130">
        <f t="shared" si="0"/>
        <v>31413530.289999999</v>
      </c>
      <c r="F62" s="147">
        <v>3548164</v>
      </c>
      <c r="G62" s="147">
        <f>+'สรุปเงินให้กู้ยืมระยะสั้น 2566'!E62-'สรุปเงินให้กู้ยืมระยะสั้น 2566'!F62+'สรุปเงินให้กู้ยืมระยะสั้น 2566'!G62+'สรุปเงินให้กู้ยืมระยะสั้น 2566'!H62</f>
        <v>8491432.2199999988</v>
      </c>
      <c r="H62" s="148"/>
      <c r="I62" s="131">
        <v>71229</v>
      </c>
      <c r="J62" s="131">
        <v>0</v>
      </c>
      <c r="K62" s="131">
        <v>396550.33</v>
      </c>
      <c r="L62" s="131"/>
      <c r="M62" s="131"/>
      <c r="N62" s="130">
        <f t="shared" si="1"/>
        <v>26470262.07</v>
      </c>
      <c r="O62" s="150">
        <f t="shared" si="2"/>
        <v>26402376.070000004</v>
      </c>
      <c r="P62" s="152">
        <v>18504246.450000003</v>
      </c>
      <c r="Q62" s="152">
        <v>7898129.6200000001</v>
      </c>
      <c r="R62" s="156">
        <f t="shared" si="3"/>
        <v>67885.999999996275</v>
      </c>
    </row>
    <row r="63" spans="1:18">
      <c r="A63" s="128">
        <v>60</v>
      </c>
      <c r="B63" s="129" t="s">
        <v>18</v>
      </c>
      <c r="C63" s="130">
        <v>29397239.310000002</v>
      </c>
      <c r="D63" s="130">
        <v>15233160.5</v>
      </c>
      <c r="E63" s="130">
        <f t="shared" si="0"/>
        <v>44630399.810000002</v>
      </c>
      <c r="F63" s="147">
        <v>6941415</v>
      </c>
      <c r="G63" s="147">
        <f>+'สรุปเงินให้กู้ยืมระยะสั้น 2566'!E63-'สรุปเงินให้กู้ยืมระยะสั้น 2566'!F63+'สรุปเงินให้กู้ยืมระยะสั้น 2566'!G63+'สรุปเงินให้กู้ยืมระยะสั้น 2566'!H63</f>
        <v>16128906.129999997</v>
      </c>
      <c r="H63" s="148"/>
      <c r="I63" s="131">
        <v>51040.79</v>
      </c>
      <c r="J63" s="131">
        <v>466.52</v>
      </c>
      <c r="K63" s="131">
        <v>292085.63</v>
      </c>
      <c r="L63" s="131"/>
      <c r="M63" s="131"/>
      <c r="N63" s="130">
        <f t="shared" si="1"/>
        <v>35442908.680000007</v>
      </c>
      <c r="O63" s="150">
        <f t="shared" si="2"/>
        <v>35453190.390000001</v>
      </c>
      <c r="P63" s="152">
        <v>19941980.91</v>
      </c>
      <c r="Q63" s="152">
        <v>15511209.48</v>
      </c>
      <c r="R63" s="156">
        <f t="shared" si="3"/>
        <v>-10281.709999993443</v>
      </c>
    </row>
    <row r="64" spans="1:18">
      <c r="A64" s="128">
        <v>61</v>
      </c>
      <c r="B64" s="129" t="s">
        <v>17</v>
      </c>
      <c r="C64" s="130">
        <v>31180994.299999997</v>
      </c>
      <c r="D64" s="130">
        <v>12555974.180000002</v>
      </c>
      <c r="E64" s="130">
        <f t="shared" si="0"/>
        <v>43736968.479999997</v>
      </c>
      <c r="F64" s="147">
        <v>12100000</v>
      </c>
      <c r="G64" s="147">
        <f>+'สรุปเงินให้กู้ยืมระยะสั้น 2566'!E64-'สรุปเงินให้กู้ยืมระยะสั้น 2566'!F64+'สรุปเงินให้กู้ยืมระยะสั้น 2566'!G64+'สรุปเงินให้กู้ยืมระยะสั้น 2566'!H64</f>
        <v>15638188.039999999</v>
      </c>
      <c r="H64" s="148"/>
      <c r="I64" s="131">
        <v>240652.32999999996</v>
      </c>
      <c r="J64" s="131">
        <v>57224.32</v>
      </c>
      <c r="K64" s="131">
        <v>623715.34999999974</v>
      </c>
      <c r="L64" s="131"/>
      <c r="M64" s="131"/>
      <c r="N64" s="130">
        <f t="shared" si="1"/>
        <v>40198780.439999998</v>
      </c>
      <c r="O64" s="150">
        <f t="shared" si="2"/>
        <v>40579176.350000001</v>
      </c>
      <c r="P64" s="152">
        <v>24958232.52</v>
      </c>
      <c r="Q64" s="152">
        <v>15620943.83</v>
      </c>
      <c r="R64" s="156">
        <f t="shared" si="3"/>
        <v>-380395.91000000387</v>
      </c>
    </row>
    <row r="65" spans="1:18">
      <c r="A65" s="128">
        <v>62</v>
      </c>
      <c r="B65" s="129" t="s">
        <v>16</v>
      </c>
      <c r="C65" s="130">
        <v>81301824.679999977</v>
      </c>
      <c r="D65" s="130">
        <v>18128486.420000002</v>
      </c>
      <c r="E65" s="130">
        <f t="shared" si="0"/>
        <v>99430311.099999979</v>
      </c>
      <c r="F65" s="147">
        <v>9400000</v>
      </c>
      <c r="G65" s="147">
        <f>+'สรุปเงินให้กู้ยืมระยะสั้น 2566'!E65-'สรุปเงินให้กู้ยืมระยะสั้น 2566'!F65+'สรุปเงินให้กู้ยืมระยะสั้น 2566'!G65+'สรุปเงินให้กู้ยืมระยะสั้น 2566'!H65</f>
        <v>36143473.549999997</v>
      </c>
      <c r="H65" s="148">
        <v>102099.8</v>
      </c>
      <c r="I65" s="131">
        <v>389634.88000000006</v>
      </c>
      <c r="J65" s="131">
        <v>0</v>
      </c>
      <c r="K65" s="131">
        <v>770668.21</v>
      </c>
      <c r="L65" s="131"/>
      <c r="M65" s="131"/>
      <c r="N65" s="130">
        <f t="shared" si="1"/>
        <v>72584737.749999985</v>
      </c>
      <c r="O65" s="150">
        <f t="shared" si="2"/>
        <v>72435423.620000005</v>
      </c>
      <c r="P65" s="152">
        <v>55756463.280000001</v>
      </c>
      <c r="Q65" s="152">
        <v>16678960.339999998</v>
      </c>
      <c r="R65" s="156">
        <f t="shared" si="3"/>
        <v>149314.12999998033</v>
      </c>
    </row>
    <row r="66" spans="1:18">
      <c r="A66" s="128">
        <v>63</v>
      </c>
      <c r="B66" s="129" t="s">
        <v>15</v>
      </c>
      <c r="C66" s="130">
        <v>50573946.919999994</v>
      </c>
      <c r="D66" s="130">
        <v>12626042.739999998</v>
      </c>
      <c r="E66" s="130">
        <f t="shared" si="0"/>
        <v>63199989.659999996</v>
      </c>
      <c r="F66" s="147">
        <v>4103110</v>
      </c>
      <c r="G66" s="147">
        <f>+'สรุปเงินให้กู้ยืมระยะสั้น 2566'!E66-'สรุปเงินให้กู้ยืมระยะสั้น 2566'!F66+'สรุปเงินให้กู้ยืมระยะสั้น 2566'!G66+'สรุปเงินให้กู้ยืมระยะสั้น 2566'!H66</f>
        <v>16956991.980000004</v>
      </c>
      <c r="H66" s="148"/>
      <c r="I66" s="131">
        <v>195870.31000000003</v>
      </c>
      <c r="J66" s="131">
        <v>0</v>
      </c>
      <c r="K66" s="131">
        <v>1087690.6200000001</v>
      </c>
      <c r="L66" s="131"/>
      <c r="M66" s="131"/>
      <c r="N66" s="130">
        <f t="shared" si="1"/>
        <v>50346107.679999992</v>
      </c>
      <c r="O66" s="150">
        <f t="shared" si="2"/>
        <v>50361983.520000003</v>
      </c>
      <c r="P66" s="152">
        <v>41416193.120000005</v>
      </c>
      <c r="Q66" s="152">
        <v>8945790.3999999985</v>
      </c>
      <c r="R66" s="156">
        <f t="shared" si="3"/>
        <v>-15875.840000011027</v>
      </c>
    </row>
    <row r="67" spans="1:18">
      <c r="A67" s="128">
        <v>64</v>
      </c>
      <c r="B67" s="129" t="s">
        <v>14</v>
      </c>
      <c r="C67" s="130">
        <v>56495326.309999987</v>
      </c>
      <c r="D67" s="130">
        <v>11683741.18</v>
      </c>
      <c r="E67" s="130">
        <f t="shared" si="0"/>
        <v>68179067.48999998</v>
      </c>
      <c r="F67" s="147">
        <v>2342400</v>
      </c>
      <c r="G67" s="147">
        <f>+'สรุปเงินให้กู้ยืมระยะสั้น 2566'!E67-'สรุปเงินให้กู้ยืมระยะสั้น 2566'!F67+'สรุปเงินให้กู้ยืมระยะสั้น 2566'!G67+'สรุปเงินให้กู้ยืมระยะสั้น 2566'!H67</f>
        <v>17509674.859999999</v>
      </c>
      <c r="H67" s="148"/>
      <c r="I67" s="131">
        <v>324248.01999999996</v>
      </c>
      <c r="J67" s="131">
        <v>0</v>
      </c>
      <c r="K67" s="131">
        <v>867100.17999999993</v>
      </c>
      <c r="L67" s="131"/>
      <c r="M67" s="131"/>
      <c r="N67" s="130">
        <f t="shared" si="1"/>
        <v>53011792.62999998</v>
      </c>
      <c r="O67" s="150">
        <f t="shared" si="2"/>
        <v>52377347.759999998</v>
      </c>
      <c r="P67" s="152">
        <v>30459597.489999998</v>
      </c>
      <c r="Q67" s="152">
        <v>21917750.27</v>
      </c>
      <c r="R67" s="156">
        <f t="shared" si="3"/>
        <v>634444.86999998242</v>
      </c>
    </row>
    <row r="68" spans="1:18">
      <c r="A68" s="128">
        <v>65</v>
      </c>
      <c r="B68" s="129" t="s">
        <v>13</v>
      </c>
      <c r="C68" s="130">
        <v>28482624.509999994</v>
      </c>
      <c r="D68" s="130">
        <v>8388244.7400000021</v>
      </c>
      <c r="E68" s="130">
        <f t="shared" si="0"/>
        <v>36870869.25</v>
      </c>
      <c r="F68" s="147">
        <v>2834395</v>
      </c>
      <c r="G68" s="147">
        <f>+'สรุปเงินให้กู้ยืมระยะสั้น 2566'!E68-'สรุปเงินให้กู้ยืมระยะสั้น 2566'!F68+'สรุปเงินให้กู้ยืมระยะสั้น 2566'!G68+'สรุปเงินให้กู้ยืมระยะสั้น 2566'!H68</f>
        <v>8049721.4100000001</v>
      </c>
      <c r="H68" s="148"/>
      <c r="I68" s="131">
        <v>150098.03</v>
      </c>
      <c r="J68" s="131">
        <v>10</v>
      </c>
      <c r="K68" s="131">
        <v>521432.66999999993</v>
      </c>
      <c r="L68" s="131"/>
      <c r="M68" s="131"/>
      <c r="N68" s="130">
        <f t="shared" si="1"/>
        <v>31655542.84</v>
      </c>
      <c r="O68" s="150">
        <f t="shared" si="2"/>
        <v>31354245.699999999</v>
      </c>
      <c r="P68" s="152">
        <v>25246581.140000001</v>
      </c>
      <c r="Q68" s="152">
        <v>6107664.5599999996</v>
      </c>
      <c r="R68" s="156">
        <f t="shared" si="3"/>
        <v>301297.1400000006</v>
      </c>
    </row>
    <row r="69" spans="1:18">
      <c r="A69" s="128">
        <v>66</v>
      </c>
      <c r="B69" s="129" t="s">
        <v>12</v>
      </c>
      <c r="C69" s="130">
        <v>75096536.679999992</v>
      </c>
      <c r="D69" s="130">
        <v>15068310.559999999</v>
      </c>
      <c r="E69" s="130">
        <f t="shared" ref="E69:E80" si="4">SUM(C69:D69)</f>
        <v>90164847.239999995</v>
      </c>
      <c r="F69" s="147">
        <v>7041820</v>
      </c>
      <c r="G69" s="147">
        <f>+'สรุปเงินให้กู้ยืมระยะสั้น 2566'!E69-'สรุปเงินให้กู้ยืมระยะสั้น 2566'!F69+'สรุปเงินให้กู้ยืมระยะสั้น 2566'!G69+'สรุปเงินให้กู้ยืมระยะสั้น 2566'!H69</f>
        <v>25240519.939999998</v>
      </c>
      <c r="H69" s="148">
        <v>2773501.42</v>
      </c>
      <c r="I69" s="131">
        <v>259696.09999999998</v>
      </c>
      <c r="J69" s="131">
        <v>24150</v>
      </c>
      <c r="K69" s="131">
        <v>1699195</v>
      </c>
      <c r="L69" s="131"/>
      <c r="M69" s="131"/>
      <c r="N69" s="130">
        <f t="shared" ref="N69:N80" si="5">+E69+F69-G69-H69</f>
        <v>69192645.879999995</v>
      </c>
      <c r="O69" s="150">
        <f t="shared" ref="O69:O80" si="6">P69+Q69</f>
        <v>69192272.210000008</v>
      </c>
      <c r="P69" s="152">
        <v>52935314.32</v>
      </c>
      <c r="Q69" s="152">
        <v>16256957.890000001</v>
      </c>
      <c r="R69" s="156">
        <f t="shared" ref="R69:R80" si="7">+N69-O69</f>
        <v>373.66999998688698</v>
      </c>
    </row>
    <row r="70" spans="1:18">
      <c r="A70" s="128">
        <v>67</v>
      </c>
      <c r="B70" s="129" t="s">
        <v>11</v>
      </c>
      <c r="C70" s="130">
        <v>39528658</v>
      </c>
      <c r="D70" s="130">
        <v>14566996.140000001</v>
      </c>
      <c r="E70" s="130">
        <f t="shared" si="4"/>
        <v>54095654.140000001</v>
      </c>
      <c r="F70" s="147">
        <v>4966000</v>
      </c>
      <c r="G70" s="147">
        <f>+'สรุปเงินให้กู้ยืมระยะสั้น 2566'!E70-'สรุปเงินให้กู้ยืมระยะสั้น 2566'!F70+'สรุปเงินให้กู้ยืมระยะสั้น 2566'!G70+'สรุปเงินให้กู้ยืมระยะสั้น 2566'!H70</f>
        <v>13014779.41</v>
      </c>
      <c r="H70" s="148"/>
      <c r="I70" s="131">
        <v>124205.73</v>
      </c>
      <c r="J70" s="131">
        <v>187633</v>
      </c>
      <c r="K70" s="131">
        <v>594900.70000000019</v>
      </c>
      <c r="L70" s="131"/>
      <c r="M70" s="131"/>
      <c r="N70" s="130">
        <f t="shared" si="5"/>
        <v>46046874.730000004</v>
      </c>
      <c r="O70" s="150">
        <f t="shared" si="6"/>
        <v>45905685.729999997</v>
      </c>
      <c r="P70" s="152">
        <v>34774459.149999999</v>
      </c>
      <c r="Q70" s="152">
        <v>11131226.58</v>
      </c>
      <c r="R70" s="156">
        <f t="shared" si="7"/>
        <v>141189.00000000745</v>
      </c>
    </row>
    <row r="71" spans="1:18">
      <c r="A71" s="128">
        <v>68</v>
      </c>
      <c r="B71" s="129" t="s">
        <v>10</v>
      </c>
      <c r="C71" s="130">
        <v>35074806.230000004</v>
      </c>
      <c r="D71" s="130">
        <v>9101529.879999999</v>
      </c>
      <c r="E71" s="130">
        <f t="shared" si="4"/>
        <v>44176336.109999999</v>
      </c>
      <c r="F71" s="147">
        <v>6000000</v>
      </c>
      <c r="G71" s="147">
        <f>+'สรุปเงินให้กู้ยืมระยะสั้น 2566'!E71-'สรุปเงินให้กู้ยืมระยะสั้น 2566'!F71+'สรุปเงินให้กู้ยืมระยะสั้น 2566'!G71+'สรุปเงินให้กู้ยืมระยะสั้น 2566'!H71</f>
        <v>19088503.970000003</v>
      </c>
      <c r="H71" s="148">
        <v>56358.53</v>
      </c>
      <c r="I71" s="131">
        <v>116606.34000000001</v>
      </c>
      <c r="J71" s="131">
        <v>39728.25</v>
      </c>
      <c r="K71" s="131">
        <v>638711.92999999993</v>
      </c>
      <c r="L71" s="131"/>
      <c r="M71" s="131"/>
      <c r="N71" s="130">
        <f t="shared" si="5"/>
        <v>31031473.609999996</v>
      </c>
      <c r="O71" s="150">
        <f t="shared" si="6"/>
        <v>31043851.399999999</v>
      </c>
      <c r="P71" s="152">
        <v>20654852.379999999</v>
      </c>
      <c r="Q71" s="152">
        <v>10388999.02</v>
      </c>
      <c r="R71" s="156">
        <f t="shared" si="7"/>
        <v>-12377.790000002831</v>
      </c>
    </row>
    <row r="72" spans="1:18">
      <c r="A72" s="128">
        <v>69</v>
      </c>
      <c r="B72" s="129" t="s">
        <v>9</v>
      </c>
      <c r="C72" s="130">
        <v>93692281.930000007</v>
      </c>
      <c r="D72" s="130">
        <v>23065041.50999999</v>
      </c>
      <c r="E72" s="130">
        <f t="shared" si="4"/>
        <v>116757323.44</v>
      </c>
      <c r="F72" s="147">
        <v>6074690</v>
      </c>
      <c r="G72" s="147">
        <f>+'สรุปเงินให้กู้ยืมระยะสั้น 2566'!E72-'สรุปเงินให้กู้ยืมระยะสั้น 2566'!F72+'สรุปเงินให้กู้ยืมระยะสั้น 2566'!G72+'สรุปเงินให้กู้ยืมระยะสั้น 2566'!H72</f>
        <v>31453147.809999987</v>
      </c>
      <c r="H72" s="148"/>
      <c r="I72" s="131">
        <v>412100.43</v>
      </c>
      <c r="J72" s="131">
        <v>11093.98</v>
      </c>
      <c r="K72" s="131">
        <v>1728616.0799999994</v>
      </c>
      <c r="L72" s="131"/>
      <c r="M72" s="131"/>
      <c r="N72" s="130">
        <f t="shared" si="5"/>
        <v>91378865.63000001</v>
      </c>
      <c r="O72" s="150">
        <f t="shared" si="6"/>
        <v>90410972.180000007</v>
      </c>
      <c r="P72" s="152">
        <v>69580383.200000003</v>
      </c>
      <c r="Q72" s="152">
        <v>20830588.98</v>
      </c>
      <c r="R72" s="156">
        <f t="shared" si="7"/>
        <v>967893.45000000298</v>
      </c>
    </row>
    <row r="73" spans="1:18">
      <c r="A73" s="128">
        <v>70</v>
      </c>
      <c r="B73" s="129" t="s">
        <v>8</v>
      </c>
      <c r="C73" s="130">
        <v>27266463.129999995</v>
      </c>
      <c r="D73" s="130">
        <v>7876062.8099999987</v>
      </c>
      <c r="E73" s="130">
        <f t="shared" si="4"/>
        <v>35142525.939999998</v>
      </c>
      <c r="F73" s="147">
        <v>3572465</v>
      </c>
      <c r="G73" s="147">
        <f>+'สรุปเงินให้กู้ยืมระยะสั้น 2566'!E73-'สรุปเงินให้กู้ยืมระยะสั้น 2566'!F73+'สรุปเงินให้กู้ยืมระยะสั้น 2566'!G73+'สรุปเงินให้กู้ยืมระยะสั้น 2566'!H73</f>
        <v>9910049.2599999998</v>
      </c>
      <c r="H73" s="148">
        <v>6900</v>
      </c>
      <c r="I73" s="131">
        <v>146482.86000000002</v>
      </c>
      <c r="J73" s="131">
        <v>0</v>
      </c>
      <c r="K73" s="131">
        <v>439372.73000000004</v>
      </c>
      <c r="L73" s="131"/>
      <c r="M73" s="131"/>
      <c r="N73" s="130">
        <f t="shared" si="5"/>
        <v>28798041.68</v>
      </c>
      <c r="O73" s="150">
        <f t="shared" si="6"/>
        <v>28785868.509999998</v>
      </c>
      <c r="P73" s="152">
        <v>19812358.34</v>
      </c>
      <c r="Q73" s="152">
        <v>8973510.1699999999</v>
      </c>
      <c r="R73" s="156">
        <f t="shared" si="7"/>
        <v>12173.170000001788</v>
      </c>
    </row>
    <row r="74" spans="1:18">
      <c r="A74" s="128">
        <v>71</v>
      </c>
      <c r="B74" s="129" t="s">
        <v>7</v>
      </c>
      <c r="C74" s="130">
        <v>50668409.480000004</v>
      </c>
      <c r="D74" s="130">
        <v>28289745.060000002</v>
      </c>
      <c r="E74" s="130">
        <f t="shared" si="4"/>
        <v>78958154.540000007</v>
      </c>
      <c r="F74" s="147">
        <v>8000000</v>
      </c>
      <c r="G74" s="147">
        <f>+'สรุปเงินให้กู้ยืมระยะสั้น 2566'!E74-'สรุปเงินให้กู้ยืมระยะสั้น 2566'!F74+'สรุปเงินให้กู้ยืมระยะสั้น 2566'!G74+'สรุปเงินให้กู้ยืมระยะสั้น 2566'!H74</f>
        <v>24710775.790000007</v>
      </c>
      <c r="H74" s="148"/>
      <c r="I74" s="131">
        <v>327104.98000000004</v>
      </c>
      <c r="J74" s="131">
        <v>0</v>
      </c>
      <c r="K74" s="131">
        <v>757579.52999999991</v>
      </c>
      <c r="L74" s="131"/>
      <c r="M74" s="131"/>
      <c r="N74" s="130">
        <f t="shared" si="5"/>
        <v>62247378.75</v>
      </c>
      <c r="O74" s="150">
        <f t="shared" si="6"/>
        <v>60892191.520000003</v>
      </c>
      <c r="P74" s="152">
        <v>36589018.810000002</v>
      </c>
      <c r="Q74" s="152">
        <v>24303172.710000001</v>
      </c>
      <c r="R74" s="156">
        <f t="shared" si="7"/>
        <v>1355187.2299999967</v>
      </c>
    </row>
    <row r="75" spans="1:18">
      <c r="A75" s="128">
        <v>72</v>
      </c>
      <c r="B75" s="129" t="s">
        <v>6</v>
      </c>
      <c r="C75" s="130">
        <v>34258388.790000007</v>
      </c>
      <c r="D75" s="130">
        <v>10167218.059999999</v>
      </c>
      <c r="E75" s="130">
        <f t="shared" si="4"/>
        <v>44425606.850000009</v>
      </c>
      <c r="F75" s="147">
        <v>1466800</v>
      </c>
      <c r="G75" s="147">
        <f>+'สรุปเงินให้กู้ยืมระยะสั้น 2566'!E75-'สรุปเงินให้กู้ยืมระยะสั้น 2566'!F75+'สรุปเงินให้กู้ยืมระยะสั้น 2566'!G75+'สรุปเงินให้กู้ยืมระยะสั้น 2566'!H75</f>
        <v>15643730.359999999</v>
      </c>
      <c r="H75" s="148">
        <v>68290.3</v>
      </c>
      <c r="I75" s="131">
        <v>143262.25</v>
      </c>
      <c r="J75" s="131">
        <v>0</v>
      </c>
      <c r="K75" s="131">
        <v>617088.04999999993</v>
      </c>
      <c r="L75" s="131"/>
      <c r="M75" s="131"/>
      <c r="N75" s="130">
        <f t="shared" si="5"/>
        <v>30180386.190000009</v>
      </c>
      <c r="O75" s="150">
        <f t="shared" si="6"/>
        <v>30179210.560000002</v>
      </c>
      <c r="P75" s="152">
        <v>24097225.300000001</v>
      </c>
      <c r="Q75" s="152">
        <v>6081985.2599999998</v>
      </c>
      <c r="R75" s="156">
        <f t="shared" si="7"/>
        <v>1175.6300000064075</v>
      </c>
    </row>
    <row r="76" spans="1:18">
      <c r="A76" s="128">
        <v>73</v>
      </c>
      <c r="B76" s="129" t="s">
        <v>5</v>
      </c>
      <c r="C76" s="130">
        <v>41124201.200000003</v>
      </c>
      <c r="D76" s="130">
        <v>28852267.75</v>
      </c>
      <c r="E76" s="130">
        <f t="shared" si="4"/>
        <v>69976468.950000003</v>
      </c>
      <c r="F76" s="147">
        <v>7544350</v>
      </c>
      <c r="G76" s="147">
        <f>+'สรุปเงินให้กู้ยืมระยะสั้น 2566'!E76-'สรุปเงินให้กู้ยืมระยะสั้น 2566'!F76+'สรุปเงินให้กู้ยืมระยะสั้น 2566'!G76+'สรุปเงินให้กู้ยืมระยะสั้น 2566'!H76</f>
        <v>14266093.59</v>
      </c>
      <c r="H76" s="148">
        <v>11002.8</v>
      </c>
      <c r="I76" s="131">
        <v>53277</v>
      </c>
      <c r="J76" s="131">
        <v>2552.5100000000002</v>
      </c>
      <c r="K76" s="131">
        <v>717534.91999999981</v>
      </c>
      <c r="L76" s="131"/>
      <c r="M76" s="131"/>
      <c r="N76" s="130">
        <f t="shared" si="5"/>
        <v>63243722.560000002</v>
      </c>
      <c r="O76" s="150">
        <f t="shared" si="6"/>
        <v>63189682.909999996</v>
      </c>
      <c r="P76" s="152">
        <v>37531868.689999998</v>
      </c>
      <c r="Q76" s="152">
        <v>25657814.219999999</v>
      </c>
      <c r="R76" s="156">
        <f t="shared" si="7"/>
        <v>54039.65000000596</v>
      </c>
    </row>
    <row r="77" spans="1:18">
      <c r="A77" s="128">
        <v>74</v>
      </c>
      <c r="B77" s="129" t="s">
        <v>4</v>
      </c>
      <c r="C77" s="130">
        <v>56604052.730000004</v>
      </c>
      <c r="D77" s="130">
        <v>7853937.4399999995</v>
      </c>
      <c r="E77" s="130">
        <f t="shared" si="4"/>
        <v>64457990.170000002</v>
      </c>
      <c r="F77" s="147">
        <v>1373000</v>
      </c>
      <c r="G77" s="147">
        <f>+'สรุปเงินให้กู้ยืมระยะสั้น 2566'!E77-'สรุปเงินให้กู้ยืมระยะสั้น 2566'!F77+'สรุปเงินให้กู้ยืมระยะสั้น 2566'!G77+'สรุปเงินให้กู้ยืมระยะสั้น 2566'!H77</f>
        <v>12214077.6</v>
      </c>
      <c r="H77" s="148">
        <v>1800</v>
      </c>
      <c r="I77" s="131">
        <v>83536.39</v>
      </c>
      <c r="J77" s="131">
        <v>0</v>
      </c>
      <c r="K77" s="131">
        <v>905549.85999999975</v>
      </c>
      <c r="L77" s="131"/>
      <c r="M77" s="131"/>
      <c r="N77" s="130">
        <f t="shared" si="5"/>
        <v>53615112.57</v>
      </c>
      <c r="O77" s="150">
        <f t="shared" si="6"/>
        <v>52506552.939999998</v>
      </c>
      <c r="P77" s="152">
        <v>40703747.789999999</v>
      </c>
      <c r="Q77" s="152">
        <v>11802805.15</v>
      </c>
      <c r="R77" s="156">
        <f t="shared" si="7"/>
        <v>1108559.6300000027</v>
      </c>
    </row>
    <row r="78" spans="1:18">
      <c r="A78" s="128">
        <v>75</v>
      </c>
      <c r="B78" s="129" t="s">
        <v>3</v>
      </c>
      <c r="C78" s="130">
        <v>51116082.859999999</v>
      </c>
      <c r="D78" s="130">
        <v>11884722.68</v>
      </c>
      <c r="E78" s="130">
        <f t="shared" si="4"/>
        <v>63000805.539999999</v>
      </c>
      <c r="F78" s="147">
        <v>9067570</v>
      </c>
      <c r="G78" s="147">
        <f>+'สรุปเงินให้กู้ยืมระยะสั้น 2566'!E78-'สรุปเงินให้กู้ยืมระยะสั้น 2566'!F78+'สรุปเงินให้กู้ยืมระยะสั้น 2566'!G78+'สรุปเงินให้กู้ยืมระยะสั้น 2566'!H78</f>
        <v>11010675.49</v>
      </c>
      <c r="H78" s="148">
        <v>1282225.8600000001</v>
      </c>
      <c r="I78" s="131">
        <v>66639.580000000016</v>
      </c>
      <c r="J78" s="131">
        <v>0</v>
      </c>
      <c r="K78" s="131">
        <v>906539.33000000007</v>
      </c>
      <c r="L78" s="131"/>
      <c r="M78" s="131"/>
      <c r="N78" s="130">
        <f t="shared" si="5"/>
        <v>59775474.18999999</v>
      </c>
      <c r="O78" s="150">
        <f t="shared" si="6"/>
        <v>59029991.810000002</v>
      </c>
      <c r="P78" s="152">
        <v>38599039.840000004</v>
      </c>
      <c r="Q78" s="152">
        <v>20430951.969999999</v>
      </c>
      <c r="R78" s="156">
        <f t="shared" si="7"/>
        <v>745482.37999998778</v>
      </c>
    </row>
    <row r="79" spans="1:18">
      <c r="A79" s="128">
        <v>76</v>
      </c>
      <c r="B79" s="129" t="s">
        <v>2</v>
      </c>
      <c r="C79" s="130">
        <v>46266429.549999997</v>
      </c>
      <c r="D79" s="130">
        <v>13005568.570000004</v>
      </c>
      <c r="E79" s="130">
        <f t="shared" si="4"/>
        <v>59271998.120000005</v>
      </c>
      <c r="F79" s="147">
        <v>6400000</v>
      </c>
      <c r="G79" s="147">
        <f>+'สรุปเงินให้กู้ยืมระยะสั้น 2566'!E79-'สรุปเงินให้กู้ยืมระยะสั้น 2566'!F79+'สรุปเงินให้กู้ยืมระยะสั้น 2566'!G79+'สรุปเงินให้กู้ยืมระยะสั้น 2566'!H79</f>
        <v>17677802.990000002</v>
      </c>
      <c r="H79" s="148">
        <v>181485</v>
      </c>
      <c r="I79" s="131">
        <v>133132.64999999997</v>
      </c>
      <c r="J79" s="131">
        <v>0</v>
      </c>
      <c r="K79" s="131">
        <v>575326.02</v>
      </c>
      <c r="L79" s="131"/>
      <c r="M79" s="131"/>
      <c r="N79" s="130">
        <f t="shared" si="5"/>
        <v>47812710.130000003</v>
      </c>
      <c r="O79" s="150">
        <f t="shared" si="6"/>
        <v>47942535.350000001</v>
      </c>
      <c r="P79" s="152">
        <v>32489885.280000001</v>
      </c>
      <c r="Q79" s="152">
        <v>15452650.07</v>
      </c>
      <c r="R79" s="156">
        <f t="shared" si="7"/>
        <v>-129825.21999999881</v>
      </c>
    </row>
    <row r="80" spans="1:18">
      <c r="A80" s="128">
        <v>77</v>
      </c>
      <c r="B80" s="129" t="s">
        <v>1</v>
      </c>
      <c r="C80" s="130">
        <v>79592647.420000002</v>
      </c>
      <c r="D80" s="130">
        <v>16658575.379999999</v>
      </c>
      <c r="E80" s="130">
        <f t="shared" si="4"/>
        <v>96251222.799999997</v>
      </c>
      <c r="F80" s="147">
        <v>0</v>
      </c>
      <c r="G80" s="147">
        <f>+'สรุปเงินให้กู้ยืมระยะสั้น 2566'!E80-'สรุปเงินให้กู้ยืมระยะสั้น 2566'!F80+'สรุปเงินให้กู้ยืมระยะสั้น 2566'!G80+'สรุปเงินให้กู้ยืมระยะสั้น 2566'!H80</f>
        <v>8588864.379999999</v>
      </c>
      <c r="H80" s="148">
        <v>392483.83</v>
      </c>
      <c r="I80" s="131">
        <v>89610.209999999977</v>
      </c>
      <c r="J80" s="131">
        <v>0</v>
      </c>
      <c r="K80" s="131">
        <v>324210.85000000003</v>
      </c>
      <c r="L80" s="131"/>
      <c r="M80" s="131"/>
      <c r="N80" s="130">
        <f t="shared" si="5"/>
        <v>87269874.590000004</v>
      </c>
      <c r="O80" s="150">
        <f t="shared" si="6"/>
        <v>87340727.810000002</v>
      </c>
      <c r="P80" s="151">
        <v>83577792.810000002</v>
      </c>
      <c r="Q80" s="151">
        <v>3762935</v>
      </c>
      <c r="R80" s="156">
        <f t="shared" si="7"/>
        <v>-70853.219999998808</v>
      </c>
    </row>
    <row r="81" spans="1:18" ht="20.25" customHeight="1">
      <c r="A81" s="220" t="s">
        <v>0</v>
      </c>
      <c r="B81" s="220"/>
      <c r="C81" s="143">
        <f t="shared" ref="C81:R81" si="8">SUM(C4:C80)</f>
        <v>3365193503.9960003</v>
      </c>
      <c r="D81" s="143">
        <f t="shared" si="8"/>
        <v>1162780848.7339997</v>
      </c>
      <c r="E81" s="143">
        <f t="shared" si="8"/>
        <v>4527974352.7299986</v>
      </c>
      <c r="F81" s="149">
        <f t="shared" si="8"/>
        <v>599406387</v>
      </c>
      <c r="G81" s="149">
        <f t="shared" si="8"/>
        <v>1583392039.4199998</v>
      </c>
      <c r="H81" s="149">
        <f t="shared" si="8"/>
        <v>7089896.9500000002</v>
      </c>
      <c r="I81" s="144">
        <f t="shared" si="8"/>
        <v>14150822.99</v>
      </c>
      <c r="J81" s="144">
        <f t="shared" si="8"/>
        <v>2068540.77</v>
      </c>
      <c r="K81" s="144">
        <f t="shared" si="8"/>
        <v>52097158.593000002</v>
      </c>
      <c r="L81" s="144">
        <f t="shared" si="8"/>
        <v>0</v>
      </c>
      <c r="M81" s="144"/>
      <c r="N81" s="144">
        <f t="shared" si="8"/>
        <v>3536898803.3600011</v>
      </c>
      <c r="O81" s="155">
        <f t="shared" si="8"/>
        <v>3520095852.5</v>
      </c>
      <c r="P81" s="155">
        <f t="shared" si="8"/>
        <v>2412057803.5200009</v>
      </c>
      <c r="Q81" s="155">
        <f t="shared" si="8"/>
        <v>1108038048.98</v>
      </c>
      <c r="R81" s="157">
        <f t="shared" si="8"/>
        <v>16802950.859999999</v>
      </c>
    </row>
    <row r="82" spans="1:18">
      <c r="C82" s="145">
        <v>3365193504</v>
      </c>
      <c r="D82" s="145">
        <v>1162780848.73</v>
      </c>
      <c r="E82" s="145">
        <v>4527974352.7299995</v>
      </c>
      <c r="F82" s="145">
        <v>599406387</v>
      </c>
      <c r="G82" s="145">
        <v>1293008453.79</v>
      </c>
      <c r="H82" s="145"/>
      <c r="I82" s="145"/>
      <c r="J82" s="145"/>
      <c r="K82" s="145" t="s">
        <v>127</v>
      </c>
      <c r="L82" s="145"/>
      <c r="M82" s="145"/>
      <c r="N82" s="145">
        <f>+C81+F81-G81-H81</f>
        <v>2374117954.6260004</v>
      </c>
      <c r="Q82" s="132">
        <f>+P81+Q81</f>
        <v>3520095852.500001</v>
      </c>
    </row>
    <row r="83" spans="1:18">
      <c r="C83" s="132">
        <f>+C81-C82</f>
        <v>-3.9997100830078125E-3</v>
      </c>
      <c r="D83" s="132">
        <f t="shared" ref="D83:E83" si="9">+D81-D82</f>
        <v>3.9997100830078125E-3</v>
      </c>
      <c r="E83" s="132">
        <f t="shared" si="9"/>
        <v>0</v>
      </c>
      <c r="F83" s="132">
        <f>+F81-F82</f>
        <v>0</v>
      </c>
      <c r="G83" s="132">
        <f>+G81-G82</f>
        <v>290383585.62999988</v>
      </c>
      <c r="H83" s="132"/>
      <c r="I83" s="132"/>
      <c r="J83" s="132"/>
      <c r="K83" s="132" t="s">
        <v>128</v>
      </c>
      <c r="L83" s="132"/>
      <c r="M83" s="132"/>
      <c r="N83" s="132">
        <f>+D81</f>
        <v>1162780848.7339997</v>
      </c>
    </row>
    <row r="84" spans="1:18">
      <c r="N84" s="146">
        <f>SUM(N82:N83)</f>
        <v>3536898803.3600001</v>
      </c>
    </row>
    <row r="85" spans="1:18">
      <c r="N85" s="145"/>
    </row>
  </sheetData>
  <mergeCells count="13">
    <mergeCell ref="O1:Q2"/>
    <mergeCell ref="N1:N2"/>
    <mergeCell ref="R1:R3"/>
    <mergeCell ref="A81:B81"/>
    <mergeCell ref="D1:D2"/>
    <mergeCell ref="E1:E2"/>
    <mergeCell ref="F1:F2"/>
    <mergeCell ref="A1:A3"/>
    <mergeCell ref="B1:B3"/>
    <mergeCell ref="C1:C2"/>
    <mergeCell ref="G1:G2"/>
    <mergeCell ref="H1:H2"/>
    <mergeCell ref="I1:K1"/>
  </mergeCells>
  <pageMargins left="0.54" right="0.15748031496062992" top="0.74803149606299213" bottom="0.19685039370078741" header="0.19685039370078741" footer="0.31496062992125984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114"/>
  <sheetViews>
    <sheetView view="pageBreakPreview" zoomScale="80" zoomScaleNormal="80" zoomScaleSheetLayoutView="80" workbookViewId="0">
      <pane xSplit="2" ySplit="6" topLeftCell="C73" activePane="bottomRight" state="frozen"/>
      <selection pane="topRight" activeCell="C1" sqref="C1"/>
      <selection pane="bottomLeft" activeCell="A7" sqref="A7"/>
      <selection pane="bottomRight" activeCell="H81" sqref="H81"/>
    </sheetView>
  </sheetViews>
  <sheetFormatPr defaultColWidth="9" defaultRowHeight="20.25"/>
  <cols>
    <col min="1" max="1" width="6.375" style="60" customWidth="1"/>
    <col min="2" max="2" width="13.25" style="60" bestFit="1" customWidth="1"/>
    <col min="3" max="4" width="17.625" style="60" bestFit="1" customWidth="1"/>
    <col min="5" max="5" width="18.375" style="60" bestFit="1" customWidth="1"/>
    <col min="6" max="6" width="16.75" style="60" bestFit="1" customWidth="1"/>
    <col min="7" max="7" width="17.125" style="60" bestFit="1" customWidth="1"/>
    <col min="8" max="8" width="15.125" style="60" bestFit="1" customWidth="1"/>
    <col min="9" max="9" width="14" style="60" bestFit="1" customWidth="1"/>
    <col min="10" max="10" width="15.375" style="60" bestFit="1" customWidth="1"/>
    <col min="11" max="11" width="12" style="60" bestFit="1" customWidth="1"/>
    <col min="12" max="12" width="18" style="60" bestFit="1" customWidth="1"/>
    <col min="13" max="13" width="17.75" style="60" bestFit="1" customWidth="1"/>
    <col min="14" max="14" width="17.375" style="60" bestFit="1" customWidth="1"/>
    <col min="15" max="15" width="17.75" style="60" bestFit="1" customWidth="1"/>
    <col min="16" max="16" width="14.625" style="60" bestFit="1" customWidth="1"/>
    <col min="17" max="17" width="14.875" style="60" bestFit="1" customWidth="1"/>
    <col min="18" max="18" width="13.875" style="60" bestFit="1" customWidth="1"/>
    <col min="19" max="19" width="15.75" style="60" bestFit="1" customWidth="1"/>
    <col min="20" max="21" width="9" style="60"/>
    <col min="22" max="22" width="17.625" style="60" bestFit="1" customWidth="1"/>
    <col min="23" max="16384" width="9" style="60"/>
  </cols>
  <sheetData>
    <row r="1" spans="1:23" ht="23.1" customHeight="1">
      <c r="A1" s="229" t="s">
        <v>129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</row>
    <row r="2" spans="1:23" ht="23.1" customHeight="1"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108"/>
    </row>
    <row r="3" spans="1:23" ht="23.1" customHeight="1">
      <c r="A3" s="231" t="s">
        <v>83</v>
      </c>
      <c r="B3" s="234" t="s">
        <v>82</v>
      </c>
      <c r="C3" s="237" t="s">
        <v>130</v>
      </c>
      <c r="D3" s="238"/>
      <c r="E3" s="239"/>
      <c r="F3" s="61" t="s">
        <v>131</v>
      </c>
      <c r="G3" s="240" t="s">
        <v>132</v>
      </c>
      <c r="H3" s="241"/>
      <c r="I3" s="241"/>
      <c r="J3" s="241"/>
      <c r="K3" s="241"/>
      <c r="L3" s="242"/>
      <c r="M3" s="237" t="s">
        <v>133</v>
      </c>
      <c r="N3" s="238"/>
      <c r="O3" s="239"/>
      <c r="P3" s="243" t="s">
        <v>134</v>
      </c>
      <c r="Q3" s="244"/>
      <c r="R3" s="244"/>
      <c r="S3" s="245"/>
    </row>
    <row r="4" spans="1:23" ht="23.1" customHeight="1">
      <c r="A4" s="232"/>
      <c r="B4" s="235"/>
      <c r="C4" s="62" t="s">
        <v>135</v>
      </c>
      <c r="D4" s="63" t="s">
        <v>123</v>
      </c>
      <c r="E4" s="64" t="s">
        <v>136</v>
      </c>
      <c r="F4" s="65" t="s">
        <v>137</v>
      </c>
      <c r="G4" s="66" t="s">
        <v>138</v>
      </c>
      <c r="H4" s="66" t="s">
        <v>118</v>
      </c>
      <c r="I4" s="66" t="s">
        <v>119</v>
      </c>
      <c r="J4" s="66" t="s">
        <v>120</v>
      </c>
      <c r="K4" s="66" t="s">
        <v>121</v>
      </c>
      <c r="L4" s="67" t="s">
        <v>139</v>
      </c>
      <c r="M4" s="66" t="s">
        <v>124</v>
      </c>
      <c r="N4" s="66" t="s">
        <v>125</v>
      </c>
      <c r="O4" s="66" t="s">
        <v>123</v>
      </c>
      <c r="P4" s="66" t="s">
        <v>140</v>
      </c>
      <c r="Q4" s="66" t="s">
        <v>141</v>
      </c>
      <c r="R4" s="66" t="s">
        <v>142</v>
      </c>
      <c r="S4" s="66" t="s">
        <v>143</v>
      </c>
    </row>
    <row r="5" spans="1:23" ht="23.1" customHeight="1">
      <c r="A5" s="232"/>
      <c r="B5" s="235"/>
      <c r="C5" s="68" t="s">
        <v>144</v>
      </c>
      <c r="D5" s="69" t="s">
        <v>145</v>
      </c>
      <c r="E5" s="70" t="s">
        <v>146</v>
      </c>
      <c r="F5" s="71" t="s">
        <v>147</v>
      </c>
      <c r="G5" s="72" t="s">
        <v>148</v>
      </c>
      <c r="H5" s="72" t="s">
        <v>149</v>
      </c>
      <c r="I5" s="72" t="s">
        <v>150</v>
      </c>
      <c r="J5" s="72" t="s">
        <v>151</v>
      </c>
      <c r="K5" s="72" t="s">
        <v>152</v>
      </c>
      <c r="L5" s="73" t="s">
        <v>153</v>
      </c>
      <c r="M5" s="74" t="s">
        <v>154</v>
      </c>
      <c r="N5" s="75" t="s">
        <v>155</v>
      </c>
      <c r="O5" s="75" t="s">
        <v>156</v>
      </c>
      <c r="P5" s="72" t="s">
        <v>157</v>
      </c>
      <c r="Q5" s="72" t="s">
        <v>158</v>
      </c>
      <c r="R5" s="72" t="s">
        <v>159</v>
      </c>
      <c r="S5" s="72" t="s">
        <v>160</v>
      </c>
    </row>
    <row r="6" spans="1:23" ht="23.1" customHeight="1">
      <c r="A6" s="233"/>
      <c r="B6" s="236"/>
      <c r="C6" s="76"/>
      <c r="D6" s="77"/>
      <c r="E6" s="76" t="s">
        <v>161</v>
      </c>
      <c r="F6" s="78"/>
      <c r="G6" s="79"/>
      <c r="H6" s="79"/>
      <c r="I6" s="79"/>
      <c r="J6" s="79"/>
      <c r="K6" s="79"/>
      <c r="L6" s="80" t="s">
        <v>162</v>
      </c>
      <c r="M6" s="81" t="s">
        <v>163</v>
      </c>
      <c r="N6" s="79"/>
      <c r="O6" s="79"/>
      <c r="P6" s="79"/>
      <c r="Q6" s="79"/>
      <c r="R6" s="79"/>
      <c r="S6" s="79"/>
      <c r="V6" s="107" t="s">
        <v>164</v>
      </c>
    </row>
    <row r="7" spans="1:23" ht="23.1" customHeight="1">
      <c r="A7" s="82">
        <v>1</v>
      </c>
      <c r="B7" s="83" t="s">
        <v>77</v>
      </c>
      <c r="C7" s="84">
        <v>49482730.5</v>
      </c>
      <c r="D7" s="84">
        <v>26641667.289999999</v>
      </c>
      <c r="E7" s="84">
        <f>SUM(C7:D7)</f>
        <v>76124397.789999992</v>
      </c>
      <c r="F7" s="85">
        <v>3400088</v>
      </c>
      <c r="G7" s="84">
        <v>6729077.5599999996</v>
      </c>
      <c r="H7" s="84">
        <v>253030.34</v>
      </c>
      <c r="I7" s="84">
        <v>0</v>
      </c>
      <c r="J7" s="84">
        <v>675607.35</v>
      </c>
      <c r="K7" s="84">
        <v>0</v>
      </c>
      <c r="L7" s="86">
        <f>G7+H7+I7+J7+K7</f>
        <v>7657715.2499999991</v>
      </c>
      <c r="M7" s="87">
        <f>N7+O7</f>
        <v>69590316.659999996</v>
      </c>
      <c r="N7" s="84">
        <v>49697293.93</v>
      </c>
      <c r="O7" s="84">
        <v>19893022.73</v>
      </c>
      <c r="P7" s="87">
        <f>+Q7+R7+S7</f>
        <v>721987.89</v>
      </c>
      <c r="Q7" s="84">
        <v>721793.62</v>
      </c>
      <c r="R7" s="84">
        <v>194.27</v>
      </c>
      <c r="S7" s="84">
        <v>0</v>
      </c>
      <c r="T7" s="89">
        <f t="shared" ref="T7:T38" si="0">+C7+D7-E7</f>
        <v>0</v>
      </c>
      <c r="U7" s="89">
        <f t="shared" ref="U7:U38" si="1">+G7+H7+I7+J7+K7-L7</f>
        <v>0</v>
      </c>
      <c r="V7" s="89">
        <f t="shared" ref="V7:V38" si="2">+E7+F7-G7-M7</f>
        <v>3205091.5699999928</v>
      </c>
      <c r="W7" s="89">
        <f t="shared" ref="W7:W38" si="3">+N7+O7-M7</f>
        <v>0</v>
      </c>
    </row>
    <row r="8" spans="1:23" ht="23.1" customHeight="1">
      <c r="A8" s="90">
        <v>2</v>
      </c>
      <c r="B8" s="91" t="s">
        <v>76</v>
      </c>
      <c r="C8" s="92">
        <v>56080757.390000001</v>
      </c>
      <c r="D8" s="92">
        <v>21902405.350000001</v>
      </c>
      <c r="E8" s="92">
        <f>SUM(C8:D8)</f>
        <v>77983162.74000001</v>
      </c>
      <c r="F8" s="92">
        <v>4002968</v>
      </c>
      <c r="G8" s="92">
        <v>11053333.76</v>
      </c>
      <c r="H8" s="92">
        <v>122268.24</v>
      </c>
      <c r="I8" s="92">
        <v>0</v>
      </c>
      <c r="J8" s="92">
        <v>741107.49</v>
      </c>
      <c r="K8" s="92">
        <v>1.55</v>
      </c>
      <c r="L8" s="86">
        <f t="shared" ref="L8:L71" si="4">G8+H8+I8+J8+K8</f>
        <v>11916711.040000001</v>
      </c>
      <c r="M8" s="87">
        <f t="shared" ref="M8:M71" si="5">N8+O8</f>
        <v>67953073.439999998</v>
      </c>
      <c r="N8" s="92">
        <v>47056319.009999998</v>
      </c>
      <c r="O8" s="92">
        <v>20896754.43</v>
      </c>
      <c r="P8" s="87">
        <f t="shared" ref="P8:P71" si="6">+Q8+R8+S8</f>
        <v>499893.11</v>
      </c>
      <c r="Q8" s="109">
        <v>493680.5</v>
      </c>
      <c r="R8" s="109">
        <v>6212.61</v>
      </c>
      <c r="S8" s="92">
        <v>0</v>
      </c>
      <c r="T8" s="89">
        <f t="shared" si="0"/>
        <v>0</v>
      </c>
      <c r="U8" s="89">
        <f t="shared" si="1"/>
        <v>0</v>
      </c>
      <c r="V8" s="89">
        <f t="shared" si="2"/>
        <v>2979723.5400000066</v>
      </c>
      <c r="W8" s="89">
        <f t="shared" si="3"/>
        <v>0</v>
      </c>
    </row>
    <row r="9" spans="1:23" ht="23.1" customHeight="1">
      <c r="A9" s="90">
        <v>3</v>
      </c>
      <c r="B9" s="93" t="s">
        <v>75</v>
      </c>
      <c r="C9" s="92">
        <v>26303766.969999999</v>
      </c>
      <c r="D9" s="92">
        <v>13085259.01</v>
      </c>
      <c r="E9" s="92">
        <f t="shared" ref="E9:E72" si="7">SUM(C9:D9)</f>
        <v>39389025.979999997</v>
      </c>
      <c r="F9" s="92">
        <v>2446835</v>
      </c>
      <c r="G9" s="92">
        <v>5568949.2699999996</v>
      </c>
      <c r="H9" s="92">
        <v>59547.79</v>
      </c>
      <c r="I9" s="92">
        <v>0</v>
      </c>
      <c r="J9" s="92">
        <v>259179.25</v>
      </c>
      <c r="K9" s="92">
        <v>0</v>
      </c>
      <c r="L9" s="86">
        <f t="shared" si="4"/>
        <v>5887676.3099999996</v>
      </c>
      <c r="M9" s="87">
        <f t="shared" si="5"/>
        <v>32199566.57</v>
      </c>
      <c r="N9" s="92">
        <v>18967725.710000001</v>
      </c>
      <c r="O9" s="92">
        <v>13231840.859999999</v>
      </c>
      <c r="P9" s="87">
        <f t="shared" si="6"/>
        <v>271567.15999999997</v>
      </c>
      <c r="Q9" s="92">
        <v>271567.15999999997</v>
      </c>
      <c r="R9" s="92">
        <v>0</v>
      </c>
      <c r="S9" s="92">
        <v>0</v>
      </c>
      <c r="T9" s="89">
        <f t="shared" si="0"/>
        <v>0</v>
      </c>
      <c r="U9" s="89">
        <f t="shared" si="1"/>
        <v>0</v>
      </c>
      <c r="V9" s="89">
        <f t="shared" si="2"/>
        <v>4067345.1399999931</v>
      </c>
      <c r="W9" s="89">
        <f t="shared" si="3"/>
        <v>0</v>
      </c>
    </row>
    <row r="10" spans="1:23" ht="23.1" customHeight="1">
      <c r="A10" s="90">
        <v>4</v>
      </c>
      <c r="B10" s="93" t="s">
        <v>74</v>
      </c>
      <c r="C10" s="92">
        <v>43418004.82</v>
      </c>
      <c r="D10" s="92">
        <v>16192673.52</v>
      </c>
      <c r="E10" s="92">
        <f t="shared" si="7"/>
        <v>59610678.340000004</v>
      </c>
      <c r="F10" s="92">
        <v>8653350</v>
      </c>
      <c r="G10" s="92">
        <v>12304081.32</v>
      </c>
      <c r="H10" s="92">
        <v>325816.78999999998</v>
      </c>
      <c r="I10" s="92">
        <v>2385.98</v>
      </c>
      <c r="J10" s="92">
        <v>436956.79</v>
      </c>
      <c r="K10" s="92">
        <v>107.75</v>
      </c>
      <c r="L10" s="86">
        <f t="shared" si="4"/>
        <v>13069348.629999999</v>
      </c>
      <c r="M10" s="87">
        <f t="shared" si="5"/>
        <v>50083732.090000004</v>
      </c>
      <c r="N10" s="92">
        <v>34779902.060000002</v>
      </c>
      <c r="O10" s="92">
        <v>15303830.029999999</v>
      </c>
      <c r="P10" s="87">
        <f t="shared" si="6"/>
        <v>494068.84</v>
      </c>
      <c r="Q10" s="92">
        <v>493436.84</v>
      </c>
      <c r="R10" s="92">
        <v>195</v>
      </c>
      <c r="S10" s="92">
        <v>437</v>
      </c>
      <c r="T10" s="89">
        <f t="shared" si="0"/>
        <v>0</v>
      </c>
      <c r="U10" s="89">
        <f t="shared" si="1"/>
        <v>0</v>
      </c>
      <c r="V10" s="89">
        <f t="shared" si="2"/>
        <v>5876214.9299999997</v>
      </c>
      <c r="W10" s="89">
        <f t="shared" si="3"/>
        <v>0</v>
      </c>
    </row>
    <row r="11" spans="1:23" s="99" customFormat="1" ht="23.1" customHeight="1">
      <c r="A11" s="94">
        <v>5</v>
      </c>
      <c r="B11" s="95" t="s">
        <v>73</v>
      </c>
      <c r="C11" s="96">
        <v>30965501.329999998</v>
      </c>
      <c r="D11" s="96">
        <v>16014082.210000001</v>
      </c>
      <c r="E11" s="96">
        <v>46979583.539999999</v>
      </c>
      <c r="F11" s="96">
        <v>11812710</v>
      </c>
      <c r="G11" s="96">
        <v>11984102.029999999</v>
      </c>
      <c r="H11" s="96">
        <v>82033.42</v>
      </c>
      <c r="I11" s="96">
        <v>56277.82</v>
      </c>
      <c r="J11" s="96">
        <v>363168.07</v>
      </c>
      <c r="K11" s="96">
        <v>25.86</v>
      </c>
      <c r="L11" s="97">
        <v>12485607.199999999</v>
      </c>
      <c r="M11" s="98">
        <v>41863214.799999997</v>
      </c>
      <c r="N11" s="96">
        <v>30163576.600000001</v>
      </c>
      <c r="O11" s="96">
        <v>11699638.199999999</v>
      </c>
      <c r="P11" s="87">
        <f t="shared" si="6"/>
        <v>171551.31</v>
      </c>
      <c r="Q11" s="96">
        <v>171551.31</v>
      </c>
      <c r="R11" s="96">
        <v>0</v>
      </c>
      <c r="S11" s="96">
        <v>0</v>
      </c>
      <c r="T11" s="89">
        <f t="shared" si="0"/>
        <v>0</v>
      </c>
      <c r="U11" s="89">
        <f t="shared" si="1"/>
        <v>0</v>
      </c>
      <c r="V11" s="89">
        <f t="shared" si="2"/>
        <v>4944976.7100000009</v>
      </c>
      <c r="W11" s="89">
        <f t="shared" si="3"/>
        <v>0</v>
      </c>
    </row>
    <row r="12" spans="1:23" ht="23.1" customHeight="1">
      <c r="A12" s="90">
        <v>6</v>
      </c>
      <c r="B12" s="93" t="s">
        <v>72</v>
      </c>
      <c r="C12" s="92">
        <v>40299656.18</v>
      </c>
      <c r="D12" s="92">
        <v>16084137.949999999</v>
      </c>
      <c r="E12" s="92">
        <v>56383794.129999995</v>
      </c>
      <c r="F12" s="92">
        <v>8566495</v>
      </c>
      <c r="G12" s="92">
        <v>13614982.92</v>
      </c>
      <c r="H12" s="92">
        <v>73052.47</v>
      </c>
      <c r="I12" s="92">
        <v>0</v>
      </c>
      <c r="J12" s="92">
        <v>396783.79</v>
      </c>
      <c r="K12" s="92">
        <v>18.079999999999998</v>
      </c>
      <c r="L12" s="86">
        <v>14084837.26</v>
      </c>
      <c r="M12" s="87">
        <v>48060293.260000005</v>
      </c>
      <c r="N12" s="92">
        <v>31170991.600000001</v>
      </c>
      <c r="O12" s="92">
        <v>16889301.66</v>
      </c>
      <c r="P12" s="87">
        <f t="shared" si="6"/>
        <v>131333.29</v>
      </c>
      <c r="Q12" s="92">
        <v>131333.29</v>
      </c>
      <c r="R12" s="92">
        <v>0</v>
      </c>
      <c r="S12" s="92">
        <v>0</v>
      </c>
      <c r="T12" s="89">
        <f t="shared" si="0"/>
        <v>0</v>
      </c>
      <c r="U12" s="89">
        <f t="shared" si="1"/>
        <v>0</v>
      </c>
      <c r="V12" s="89">
        <f t="shared" si="2"/>
        <v>3275012.9499999881</v>
      </c>
      <c r="W12" s="89">
        <f t="shared" si="3"/>
        <v>0</v>
      </c>
    </row>
    <row r="13" spans="1:23" ht="23.1" customHeight="1">
      <c r="A13" s="90">
        <v>7</v>
      </c>
      <c r="B13" s="93" t="s">
        <v>71</v>
      </c>
      <c r="C13" s="92">
        <v>21511704.550000001</v>
      </c>
      <c r="D13" s="92">
        <v>16236571.92</v>
      </c>
      <c r="E13" s="92">
        <v>37748276.469999999</v>
      </c>
      <c r="F13" s="92">
        <v>2282250</v>
      </c>
      <c r="G13" s="92">
        <v>3116567.8499999996</v>
      </c>
      <c r="H13" s="92">
        <v>32099.469999999998</v>
      </c>
      <c r="I13" s="92">
        <v>0</v>
      </c>
      <c r="J13" s="92">
        <v>485088.35999999993</v>
      </c>
      <c r="K13" s="92">
        <v>0</v>
      </c>
      <c r="L13" s="86">
        <v>3633755.6799999997</v>
      </c>
      <c r="M13" s="88">
        <v>36913958.619999997</v>
      </c>
      <c r="N13" s="92">
        <v>20798967.709999997</v>
      </c>
      <c r="O13" s="92">
        <v>13785991.059999997</v>
      </c>
      <c r="P13" s="87">
        <f t="shared" si="6"/>
        <v>220549</v>
      </c>
      <c r="Q13" s="92">
        <v>207041</v>
      </c>
      <c r="R13" s="92">
        <v>13125</v>
      </c>
      <c r="S13" s="92">
        <v>383</v>
      </c>
      <c r="T13" s="89">
        <f t="shared" si="0"/>
        <v>0</v>
      </c>
      <c r="U13" s="89">
        <f t="shared" si="1"/>
        <v>0</v>
      </c>
      <c r="V13" s="89">
        <f t="shared" si="2"/>
        <v>0</v>
      </c>
      <c r="W13" s="89">
        <f t="shared" si="3"/>
        <v>-2328999.8500000015</v>
      </c>
    </row>
    <row r="14" spans="1:23" ht="23.1" customHeight="1">
      <c r="A14" s="90">
        <v>8</v>
      </c>
      <c r="B14" s="93" t="s">
        <v>70</v>
      </c>
      <c r="C14" s="92">
        <v>55327452.32</v>
      </c>
      <c r="D14" s="92">
        <v>12426155.66</v>
      </c>
      <c r="E14" s="92">
        <f t="shared" si="7"/>
        <v>67753607.980000004</v>
      </c>
      <c r="F14" s="92">
        <v>6220000</v>
      </c>
      <c r="G14" s="92">
        <v>13746225.26</v>
      </c>
      <c r="H14" s="92">
        <v>306492.32</v>
      </c>
      <c r="I14" s="92">
        <v>10898.25</v>
      </c>
      <c r="J14" s="92">
        <v>759248.7</v>
      </c>
      <c r="K14" s="92">
        <v>5809.1</v>
      </c>
      <c r="L14" s="86">
        <f t="shared" si="4"/>
        <v>14828673.629999999</v>
      </c>
      <c r="M14" s="87">
        <f t="shared" si="5"/>
        <v>55679478.579999998</v>
      </c>
      <c r="N14" s="92">
        <v>38602588.229999997</v>
      </c>
      <c r="O14" s="92">
        <v>17076890.350000001</v>
      </c>
      <c r="P14" s="87">
        <f t="shared" si="6"/>
        <v>394892.42000000004</v>
      </c>
      <c r="Q14" s="92">
        <v>363174.14</v>
      </c>
      <c r="R14" s="92">
        <v>31718.28</v>
      </c>
      <c r="S14" s="92">
        <v>0</v>
      </c>
      <c r="T14" s="89">
        <f t="shared" si="0"/>
        <v>0</v>
      </c>
      <c r="U14" s="89">
        <f t="shared" si="1"/>
        <v>0</v>
      </c>
      <c r="V14" s="89">
        <f t="shared" si="2"/>
        <v>4547904.140000008</v>
      </c>
      <c r="W14" s="89">
        <f t="shared" si="3"/>
        <v>0</v>
      </c>
    </row>
    <row r="15" spans="1:23" ht="23.1" customHeight="1">
      <c r="A15" s="90">
        <v>9</v>
      </c>
      <c r="B15" s="93" t="s">
        <v>69</v>
      </c>
      <c r="C15" s="92">
        <v>40477778.68</v>
      </c>
      <c r="D15" s="92">
        <v>26188856.690000001</v>
      </c>
      <c r="E15" s="92">
        <f t="shared" si="7"/>
        <v>66666635.370000005</v>
      </c>
      <c r="F15" s="92">
        <v>10733000</v>
      </c>
      <c r="G15" s="92">
        <v>19825625.670000002</v>
      </c>
      <c r="H15" s="92">
        <v>124486.85000000002</v>
      </c>
      <c r="I15" s="92">
        <v>0</v>
      </c>
      <c r="J15" s="92">
        <v>951248.93</v>
      </c>
      <c r="K15" s="92">
        <v>3832.95</v>
      </c>
      <c r="L15" s="86">
        <f t="shared" si="4"/>
        <v>20905194.400000002</v>
      </c>
      <c r="M15" s="87">
        <f t="shared" si="5"/>
        <v>57574009.700000003</v>
      </c>
      <c r="N15" s="92">
        <v>29169252.68</v>
      </c>
      <c r="O15" s="92">
        <v>28404757.02</v>
      </c>
      <c r="P15" s="87">
        <f t="shared" si="6"/>
        <v>178434</v>
      </c>
      <c r="Q15" s="92">
        <v>178434</v>
      </c>
      <c r="R15" s="92">
        <v>0</v>
      </c>
      <c r="S15" s="92">
        <v>0</v>
      </c>
      <c r="T15" s="89">
        <f t="shared" si="0"/>
        <v>0</v>
      </c>
      <c r="U15" s="89">
        <f t="shared" si="1"/>
        <v>0</v>
      </c>
      <c r="V15" s="89">
        <f t="shared" si="2"/>
        <v>0</v>
      </c>
      <c r="W15" s="89">
        <f t="shared" si="3"/>
        <v>0</v>
      </c>
    </row>
    <row r="16" spans="1:23" ht="23.1" customHeight="1">
      <c r="A16" s="90">
        <v>10</v>
      </c>
      <c r="B16" s="93" t="s">
        <v>68</v>
      </c>
      <c r="C16" s="92">
        <v>36316352.939999998</v>
      </c>
      <c r="D16" s="92">
        <v>10029770.189999999</v>
      </c>
      <c r="E16" s="92">
        <f t="shared" si="7"/>
        <v>46346123.129999995</v>
      </c>
      <c r="F16" s="92">
        <v>6880425</v>
      </c>
      <c r="G16" s="92">
        <v>12277062.24</v>
      </c>
      <c r="H16" s="92">
        <v>48751.85</v>
      </c>
      <c r="I16" s="92">
        <v>0</v>
      </c>
      <c r="J16" s="92">
        <v>381944.71</v>
      </c>
      <c r="K16" s="92">
        <v>0</v>
      </c>
      <c r="L16" s="86">
        <f t="shared" si="4"/>
        <v>12707758.800000001</v>
      </c>
      <c r="M16" s="87">
        <f t="shared" si="5"/>
        <v>35264546.450000003</v>
      </c>
      <c r="N16" s="92">
        <v>29533915.68</v>
      </c>
      <c r="O16" s="92">
        <v>5730630.7699999996</v>
      </c>
      <c r="P16" s="87">
        <f t="shared" si="6"/>
        <v>224410.19</v>
      </c>
      <c r="Q16" s="92">
        <v>148248.32999999999</v>
      </c>
      <c r="R16" s="92">
        <v>76161.86</v>
      </c>
      <c r="S16" s="92">
        <v>0</v>
      </c>
      <c r="T16" s="89">
        <f t="shared" si="0"/>
        <v>0</v>
      </c>
      <c r="U16" s="89">
        <f t="shared" si="1"/>
        <v>0</v>
      </c>
      <c r="V16" s="89">
        <f t="shared" si="2"/>
        <v>5684939.4399999902</v>
      </c>
      <c r="W16" s="89">
        <f t="shared" si="3"/>
        <v>0</v>
      </c>
    </row>
    <row r="17" spans="1:23" ht="23.1" customHeight="1">
      <c r="A17" s="90">
        <v>11</v>
      </c>
      <c r="B17" s="93" t="s">
        <v>67</v>
      </c>
      <c r="C17" s="92">
        <v>21459246.66</v>
      </c>
      <c r="D17" s="92">
        <v>7848086.1200000001</v>
      </c>
      <c r="E17" s="92">
        <f t="shared" si="7"/>
        <v>29307332.780000001</v>
      </c>
      <c r="F17" s="92">
        <v>8199980</v>
      </c>
      <c r="G17" s="92">
        <v>13984815.1</v>
      </c>
      <c r="H17" s="92">
        <v>67317</v>
      </c>
      <c r="I17" s="92">
        <v>0</v>
      </c>
      <c r="J17" s="92">
        <v>382543.79000000004</v>
      </c>
      <c r="K17" s="92">
        <v>0</v>
      </c>
      <c r="L17" s="86">
        <f t="shared" si="4"/>
        <v>14434675.890000001</v>
      </c>
      <c r="M17" s="87">
        <f t="shared" si="5"/>
        <v>23522963.379999995</v>
      </c>
      <c r="N17" s="92">
        <v>16821871.689999998</v>
      </c>
      <c r="O17" s="92">
        <v>6701091.6899999995</v>
      </c>
      <c r="P17" s="87">
        <f t="shared" si="6"/>
        <v>45666</v>
      </c>
      <c r="Q17" s="92">
        <v>45666</v>
      </c>
      <c r="R17" s="92">
        <v>0</v>
      </c>
      <c r="S17" s="92">
        <v>0</v>
      </c>
      <c r="T17" s="89">
        <f t="shared" si="0"/>
        <v>0</v>
      </c>
      <c r="U17" s="89">
        <f t="shared" si="1"/>
        <v>0</v>
      </c>
      <c r="V17" s="89">
        <f t="shared" si="2"/>
        <v>-465.69999999552965</v>
      </c>
      <c r="W17" s="89">
        <f t="shared" si="3"/>
        <v>0</v>
      </c>
    </row>
    <row r="18" spans="1:23" ht="23.1" customHeight="1">
      <c r="A18" s="90">
        <v>12</v>
      </c>
      <c r="B18" s="93" t="s">
        <v>66</v>
      </c>
      <c r="C18" s="92">
        <v>36598763.659999996</v>
      </c>
      <c r="D18" s="92">
        <v>18646114.18</v>
      </c>
      <c r="E18" s="92">
        <f t="shared" si="7"/>
        <v>55244877.839999996</v>
      </c>
      <c r="F18" s="92">
        <v>5099233</v>
      </c>
      <c r="G18" s="92">
        <v>15490068.98</v>
      </c>
      <c r="H18" s="92">
        <v>40774.44</v>
      </c>
      <c r="I18" s="92">
        <v>0</v>
      </c>
      <c r="J18" s="92">
        <v>479424.5</v>
      </c>
      <c r="K18" s="92">
        <v>12019.93</v>
      </c>
      <c r="L18" s="86">
        <f>G18+H18+I18+J18+K18</f>
        <v>16022287.85</v>
      </c>
      <c r="M18" s="87">
        <v>44854041.859999999</v>
      </c>
      <c r="N18" s="92">
        <v>27424384.760000002</v>
      </c>
      <c r="O18" s="92">
        <v>17429657.100000001</v>
      </c>
      <c r="P18" s="87">
        <f t="shared" si="6"/>
        <v>245727.05</v>
      </c>
      <c r="Q18" s="92">
        <v>193891.05</v>
      </c>
      <c r="R18" s="92">
        <v>48779</v>
      </c>
      <c r="S18" s="92">
        <v>3057</v>
      </c>
      <c r="T18" s="89">
        <f t="shared" si="0"/>
        <v>0</v>
      </c>
      <c r="U18" s="89">
        <f t="shared" si="1"/>
        <v>0</v>
      </c>
      <c r="V18" s="89">
        <f t="shared" si="2"/>
        <v>0</v>
      </c>
      <c r="W18" s="89">
        <f t="shared" si="3"/>
        <v>0</v>
      </c>
    </row>
    <row r="19" spans="1:23" ht="23.1" customHeight="1">
      <c r="A19" s="90">
        <v>13</v>
      </c>
      <c r="B19" s="93" t="s">
        <v>65</v>
      </c>
      <c r="C19" s="92">
        <v>35025012.159999996</v>
      </c>
      <c r="D19" s="92">
        <v>14030046.279999999</v>
      </c>
      <c r="E19" s="92">
        <f t="shared" si="7"/>
        <v>49055058.439999998</v>
      </c>
      <c r="F19" s="92">
        <v>4400000</v>
      </c>
      <c r="G19" s="92">
        <v>12554686.050000001</v>
      </c>
      <c r="H19" s="92">
        <v>230324.36</v>
      </c>
      <c r="I19" s="92">
        <v>0</v>
      </c>
      <c r="J19" s="92">
        <v>677309.51</v>
      </c>
      <c r="K19" s="92">
        <v>0</v>
      </c>
      <c r="L19" s="86">
        <f t="shared" si="4"/>
        <v>13462319.92</v>
      </c>
      <c r="M19" s="87">
        <f t="shared" si="5"/>
        <v>36759344.68</v>
      </c>
      <c r="N19" s="92">
        <v>25299847.530000001</v>
      </c>
      <c r="O19" s="92">
        <v>11459497.15</v>
      </c>
      <c r="P19" s="87">
        <f t="shared" si="6"/>
        <v>321817.40000000002</v>
      </c>
      <c r="Q19" s="92">
        <v>321817.40000000002</v>
      </c>
      <c r="R19" s="92">
        <v>0</v>
      </c>
      <c r="S19" s="92">
        <v>0</v>
      </c>
      <c r="T19" s="89">
        <f t="shared" si="0"/>
        <v>0</v>
      </c>
      <c r="U19" s="89">
        <f t="shared" si="1"/>
        <v>0</v>
      </c>
      <c r="V19" s="89">
        <f t="shared" si="2"/>
        <v>4141027.7100000009</v>
      </c>
      <c r="W19" s="89">
        <f t="shared" si="3"/>
        <v>0</v>
      </c>
    </row>
    <row r="20" spans="1:23" ht="23.1" customHeight="1">
      <c r="A20" s="90">
        <v>14</v>
      </c>
      <c r="B20" s="93" t="s">
        <v>64</v>
      </c>
      <c r="C20" s="92">
        <v>47142362.880000003</v>
      </c>
      <c r="D20" s="92">
        <v>7664109.8200000096</v>
      </c>
      <c r="E20" s="92">
        <v>54806472.70000001</v>
      </c>
      <c r="F20" s="92">
        <v>6575400</v>
      </c>
      <c r="G20" s="92">
        <v>14618874.710000001</v>
      </c>
      <c r="H20" s="92">
        <v>126014.46</v>
      </c>
      <c r="I20" s="92">
        <v>142395.93</v>
      </c>
      <c r="J20" s="92">
        <v>451279.98</v>
      </c>
      <c r="K20" s="92">
        <v>0</v>
      </c>
      <c r="L20" s="86">
        <v>15338565.080000002</v>
      </c>
      <c r="M20" s="87">
        <v>41013018.109999999</v>
      </c>
      <c r="N20" s="92">
        <v>30388779.300000001</v>
      </c>
      <c r="O20" s="92">
        <v>10624238.810000001</v>
      </c>
      <c r="P20" s="87">
        <f t="shared" si="6"/>
        <v>321112.38</v>
      </c>
      <c r="Q20" s="92">
        <v>319780.24</v>
      </c>
      <c r="R20" s="92">
        <v>1332.14</v>
      </c>
      <c r="S20" s="92">
        <v>0</v>
      </c>
      <c r="T20" s="89">
        <f t="shared" si="0"/>
        <v>0</v>
      </c>
      <c r="U20" s="89">
        <f t="shared" si="1"/>
        <v>0</v>
      </c>
      <c r="V20" s="89">
        <f t="shared" si="2"/>
        <v>5749979.8800000101</v>
      </c>
      <c r="W20" s="89">
        <f t="shared" si="3"/>
        <v>0</v>
      </c>
    </row>
    <row r="21" spans="1:23" ht="23.1" customHeight="1">
      <c r="A21" s="90">
        <v>15</v>
      </c>
      <c r="B21" s="93" t="s">
        <v>63</v>
      </c>
      <c r="C21" s="92">
        <v>34536188.990000002</v>
      </c>
      <c r="D21" s="92">
        <v>9852317.8800000008</v>
      </c>
      <c r="E21" s="92">
        <v>44388506.870000005</v>
      </c>
      <c r="F21" s="92">
        <v>8059985</v>
      </c>
      <c r="G21" s="92">
        <v>6892779.4800000004</v>
      </c>
      <c r="H21" s="92">
        <v>195028.09</v>
      </c>
      <c r="I21" s="92">
        <v>7048.27</v>
      </c>
      <c r="J21" s="92">
        <v>455065.36</v>
      </c>
      <c r="K21" s="92">
        <v>62.97</v>
      </c>
      <c r="L21" s="86">
        <v>7549984.1699999999</v>
      </c>
      <c r="M21" s="87">
        <v>42201882.210000001</v>
      </c>
      <c r="N21" s="92">
        <v>29173219.010000002</v>
      </c>
      <c r="O21" s="92">
        <v>13028663.199999999</v>
      </c>
      <c r="P21" s="87">
        <f t="shared" si="6"/>
        <v>423318.36000000004</v>
      </c>
      <c r="Q21" s="92">
        <v>417229.33</v>
      </c>
      <c r="R21" s="92">
        <v>4652</v>
      </c>
      <c r="S21" s="92">
        <v>1437.03</v>
      </c>
      <c r="T21" s="89">
        <f t="shared" si="0"/>
        <v>0</v>
      </c>
      <c r="U21" s="89">
        <f t="shared" si="1"/>
        <v>0</v>
      </c>
      <c r="V21" s="89">
        <f t="shared" si="2"/>
        <v>3353830.1799999997</v>
      </c>
      <c r="W21" s="89">
        <f t="shared" si="3"/>
        <v>0</v>
      </c>
    </row>
    <row r="22" spans="1:23" ht="23.1" customHeight="1">
      <c r="A22" s="90">
        <v>16</v>
      </c>
      <c r="B22" s="93" t="s">
        <v>62</v>
      </c>
      <c r="C22" s="92">
        <v>29084507.010000002</v>
      </c>
      <c r="D22" s="92">
        <v>13442638.880000001</v>
      </c>
      <c r="E22" s="92">
        <v>42527145.890000001</v>
      </c>
      <c r="F22" s="92">
        <v>5179400</v>
      </c>
      <c r="G22" s="92">
        <v>6029713.5199999996</v>
      </c>
      <c r="H22" s="92">
        <v>55802.82</v>
      </c>
      <c r="I22" s="92">
        <v>52055.15</v>
      </c>
      <c r="J22" s="92">
        <v>254625.18999999997</v>
      </c>
      <c r="K22" s="92">
        <v>2233.13</v>
      </c>
      <c r="L22" s="86">
        <v>6394429.8100000005</v>
      </c>
      <c r="M22" s="87">
        <v>41676832.36999999</v>
      </c>
      <c r="N22" s="92">
        <v>27043711.669999994</v>
      </c>
      <c r="O22" s="92">
        <v>14633120.699999999</v>
      </c>
      <c r="P22" s="87">
        <f t="shared" si="6"/>
        <v>997237.41</v>
      </c>
      <c r="Q22" s="92">
        <v>291438.25</v>
      </c>
      <c r="R22" s="92">
        <v>705799.16</v>
      </c>
      <c r="S22" s="92">
        <v>0</v>
      </c>
      <c r="T22" s="89">
        <f t="shared" si="0"/>
        <v>0</v>
      </c>
      <c r="U22" s="89">
        <f t="shared" si="1"/>
        <v>0</v>
      </c>
      <c r="V22" s="89">
        <f t="shared" si="2"/>
        <v>0</v>
      </c>
      <c r="W22" s="89">
        <f t="shared" si="3"/>
        <v>0</v>
      </c>
    </row>
    <row r="23" spans="1:23" ht="23.1" customHeight="1">
      <c r="A23" s="90">
        <v>17</v>
      </c>
      <c r="B23" s="93" t="s">
        <v>61</v>
      </c>
      <c r="C23" s="92">
        <v>20526465.799999997</v>
      </c>
      <c r="D23" s="92">
        <v>15363075.060000001</v>
      </c>
      <c r="E23" s="92">
        <v>35889540.859999999</v>
      </c>
      <c r="F23" s="92">
        <v>12208084</v>
      </c>
      <c r="G23" s="92">
        <v>12282636.74</v>
      </c>
      <c r="H23" s="92">
        <v>41508.089999999997</v>
      </c>
      <c r="I23" s="92">
        <v>21.03</v>
      </c>
      <c r="J23" s="92">
        <v>252519.56</v>
      </c>
      <c r="K23" s="92">
        <v>814.27</v>
      </c>
      <c r="L23" s="86">
        <v>12577499.689999999</v>
      </c>
      <c r="M23" s="87">
        <v>32280176.189999998</v>
      </c>
      <c r="N23" s="92">
        <v>16905873.309999999</v>
      </c>
      <c r="O23" s="92">
        <v>15374302.880000001</v>
      </c>
      <c r="P23" s="87">
        <f t="shared" si="6"/>
        <v>20367</v>
      </c>
      <c r="Q23" s="92">
        <v>20367</v>
      </c>
      <c r="R23" s="92">
        <v>0</v>
      </c>
      <c r="S23" s="92">
        <v>0</v>
      </c>
      <c r="T23" s="89">
        <f t="shared" si="0"/>
        <v>0</v>
      </c>
      <c r="U23" s="89">
        <f t="shared" si="1"/>
        <v>0</v>
      </c>
      <c r="V23" s="89">
        <f t="shared" si="2"/>
        <v>3534811.9299999997</v>
      </c>
      <c r="W23" s="89">
        <f t="shared" si="3"/>
        <v>0</v>
      </c>
    </row>
    <row r="24" spans="1:23" ht="23.1" customHeight="1">
      <c r="A24" s="90">
        <v>18</v>
      </c>
      <c r="B24" s="93" t="s">
        <v>60</v>
      </c>
      <c r="C24" s="92">
        <v>56310550.43</v>
      </c>
      <c r="D24" s="92">
        <v>8279997.4000000004</v>
      </c>
      <c r="E24" s="92">
        <v>64590547.829999998</v>
      </c>
      <c r="F24" s="92">
        <v>14250820</v>
      </c>
      <c r="G24" s="92">
        <v>18701352.82</v>
      </c>
      <c r="H24" s="92">
        <v>126660.63</v>
      </c>
      <c r="I24" s="92">
        <v>8396.7199999999993</v>
      </c>
      <c r="J24" s="92">
        <v>393263.89</v>
      </c>
      <c r="K24" s="92">
        <v>5.05</v>
      </c>
      <c r="L24" s="86">
        <v>19229679.109999999</v>
      </c>
      <c r="M24" s="87">
        <v>45839739.32</v>
      </c>
      <c r="N24" s="92">
        <v>32415678.800000001</v>
      </c>
      <c r="O24" s="92">
        <v>13424060.52</v>
      </c>
      <c r="P24" s="87">
        <f t="shared" si="6"/>
        <v>177661.93000000002</v>
      </c>
      <c r="Q24" s="92">
        <v>176960.73</v>
      </c>
      <c r="R24" s="92">
        <v>701.2</v>
      </c>
      <c r="S24" s="92">
        <v>0</v>
      </c>
      <c r="T24" s="89">
        <f t="shared" si="0"/>
        <v>0</v>
      </c>
      <c r="U24" s="89">
        <f t="shared" si="1"/>
        <v>0</v>
      </c>
      <c r="V24" s="89">
        <f t="shared" si="2"/>
        <v>14300275.689999998</v>
      </c>
      <c r="W24" s="89">
        <f t="shared" si="3"/>
        <v>0</v>
      </c>
    </row>
    <row r="25" spans="1:23" ht="23.1" customHeight="1">
      <c r="A25" s="90">
        <v>19</v>
      </c>
      <c r="B25" s="93" t="s">
        <v>59</v>
      </c>
      <c r="C25" s="92">
        <v>74224992</v>
      </c>
      <c r="D25" s="92">
        <v>22757809.890000001</v>
      </c>
      <c r="E25" s="92">
        <v>96982801.890000001</v>
      </c>
      <c r="F25" s="92">
        <v>11692000</v>
      </c>
      <c r="G25" s="92">
        <v>30514113.440000001</v>
      </c>
      <c r="H25" s="92">
        <v>449793.31</v>
      </c>
      <c r="I25" s="92">
        <v>152895.82999999999</v>
      </c>
      <c r="J25" s="92">
        <v>585353.6</v>
      </c>
      <c r="K25" s="92">
        <v>0</v>
      </c>
      <c r="L25" s="86">
        <v>31702156.18</v>
      </c>
      <c r="M25" s="87">
        <v>61772271.82</v>
      </c>
      <c r="N25" s="92">
        <v>34167862.030000001</v>
      </c>
      <c r="O25" s="92">
        <v>27604409.789999999</v>
      </c>
      <c r="P25" s="87">
        <f t="shared" si="6"/>
        <v>193837.37999999998</v>
      </c>
      <c r="Q25" s="92">
        <v>166705.85999999999</v>
      </c>
      <c r="R25" s="92"/>
      <c r="S25" s="92">
        <v>27131.52</v>
      </c>
      <c r="T25" s="89">
        <f t="shared" si="0"/>
        <v>0</v>
      </c>
      <c r="U25" s="89">
        <f t="shared" si="1"/>
        <v>0</v>
      </c>
      <c r="V25" s="89">
        <f t="shared" si="2"/>
        <v>16388416.630000003</v>
      </c>
      <c r="W25" s="89">
        <f t="shared" si="3"/>
        <v>0</v>
      </c>
    </row>
    <row r="26" spans="1:23" ht="23.1" customHeight="1">
      <c r="A26" s="90">
        <v>20</v>
      </c>
      <c r="B26" s="93" t="s">
        <v>58</v>
      </c>
      <c r="C26" s="92">
        <v>71882309.140000001</v>
      </c>
      <c r="D26" s="92">
        <v>21365006.699999999</v>
      </c>
      <c r="E26" s="92">
        <v>93247315.840000004</v>
      </c>
      <c r="F26" s="92">
        <v>14050000</v>
      </c>
      <c r="G26" s="92">
        <v>46002547.629999995</v>
      </c>
      <c r="H26" s="92">
        <v>250193.91</v>
      </c>
      <c r="I26" s="92">
        <v>25208</v>
      </c>
      <c r="J26" s="92">
        <v>489946.64000000007</v>
      </c>
      <c r="K26" s="92">
        <v>28765.16</v>
      </c>
      <c r="L26" s="87">
        <v>46796661.339999989</v>
      </c>
      <c r="M26" s="87">
        <v>61297768.210000008</v>
      </c>
      <c r="N26" s="92">
        <v>44948459.570000008</v>
      </c>
      <c r="O26" s="92">
        <v>16349308.640000001</v>
      </c>
      <c r="P26" s="87">
        <f t="shared" si="6"/>
        <v>2264295.79</v>
      </c>
      <c r="Q26" s="92">
        <v>497707.5</v>
      </c>
      <c r="R26" s="92">
        <v>176842.5</v>
      </c>
      <c r="S26" s="92">
        <v>1589745.7899999998</v>
      </c>
      <c r="T26" s="89">
        <f t="shared" si="0"/>
        <v>0</v>
      </c>
      <c r="U26" s="89">
        <f t="shared" si="1"/>
        <v>0</v>
      </c>
      <c r="V26" s="89">
        <f t="shared" si="2"/>
        <v>-3000</v>
      </c>
      <c r="W26" s="89">
        <f t="shared" si="3"/>
        <v>0</v>
      </c>
    </row>
    <row r="27" spans="1:23" ht="23.1" customHeight="1">
      <c r="A27" s="90">
        <v>21</v>
      </c>
      <c r="B27" s="93" t="s">
        <v>57</v>
      </c>
      <c r="C27" s="92">
        <v>68956973.450000003</v>
      </c>
      <c r="D27" s="92">
        <v>16119613.58</v>
      </c>
      <c r="E27" s="92">
        <v>85076587.030000001</v>
      </c>
      <c r="F27" s="92">
        <v>9306020</v>
      </c>
      <c r="G27" s="92">
        <v>37576401.389999993</v>
      </c>
      <c r="H27" s="92">
        <v>323711.43</v>
      </c>
      <c r="I27" s="92">
        <v>0</v>
      </c>
      <c r="J27" s="92">
        <v>1101198.26</v>
      </c>
      <c r="K27" s="92">
        <v>30064</v>
      </c>
      <c r="L27" s="86">
        <v>39031375.079999998</v>
      </c>
      <c r="M27" s="87">
        <v>56750761.310000002</v>
      </c>
      <c r="N27" s="92">
        <v>43180679.639999993</v>
      </c>
      <c r="O27" s="92">
        <v>13570081.669999998</v>
      </c>
      <c r="P27" s="87">
        <f t="shared" si="6"/>
        <v>331849.20999999996</v>
      </c>
      <c r="Q27" s="92">
        <v>331849.20999999996</v>
      </c>
      <c r="R27" s="92">
        <v>0</v>
      </c>
      <c r="S27" s="92">
        <v>0</v>
      </c>
      <c r="T27" s="89">
        <f t="shared" si="0"/>
        <v>0</v>
      </c>
      <c r="U27" s="89">
        <f t="shared" si="1"/>
        <v>0</v>
      </c>
      <c r="V27" s="89">
        <f t="shared" si="2"/>
        <v>55444.330000005662</v>
      </c>
      <c r="W27" s="89">
        <f t="shared" si="3"/>
        <v>0</v>
      </c>
    </row>
    <row r="28" spans="1:23" ht="23.1" customHeight="1">
      <c r="A28" s="90">
        <v>22</v>
      </c>
      <c r="B28" s="93" t="s">
        <v>56</v>
      </c>
      <c r="C28" s="92">
        <v>73331765.670000002</v>
      </c>
      <c r="D28" s="92">
        <v>9447427.6699999999</v>
      </c>
      <c r="E28" s="92">
        <v>82779193.340000004</v>
      </c>
      <c r="F28" s="92">
        <v>8085070</v>
      </c>
      <c r="G28" s="92">
        <v>29688991.469999999</v>
      </c>
      <c r="H28" s="92">
        <v>314124.21999999997</v>
      </c>
      <c r="I28" s="92">
        <v>0</v>
      </c>
      <c r="J28" s="92">
        <v>721475.65</v>
      </c>
      <c r="K28" s="92">
        <v>0</v>
      </c>
      <c r="L28" s="86">
        <v>30724591.339999996</v>
      </c>
      <c r="M28" s="87">
        <v>61175211.869999997</v>
      </c>
      <c r="N28" s="92">
        <v>44228381.079999998</v>
      </c>
      <c r="O28" s="92">
        <v>16946830.789999999</v>
      </c>
      <c r="P28" s="87">
        <f t="shared" si="6"/>
        <v>343939.77</v>
      </c>
      <c r="Q28" s="92">
        <v>247289.49</v>
      </c>
      <c r="R28" s="92">
        <v>96650.28</v>
      </c>
      <c r="S28" s="92">
        <v>0</v>
      </c>
      <c r="T28" s="89">
        <f t="shared" si="0"/>
        <v>0</v>
      </c>
      <c r="U28" s="89">
        <f t="shared" si="1"/>
        <v>0</v>
      </c>
      <c r="V28" s="89">
        <f t="shared" si="2"/>
        <v>60.000000007450581</v>
      </c>
      <c r="W28" s="89">
        <f t="shared" si="3"/>
        <v>0</v>
      </c>
    </row>
    <row r="29" spans="1:23" ht="23.1" customHeight="1">
      <c r="A29" s="90">
        <v>23</v>
      </c>
      <c r="B29" s="93" t="s">
        <v>55</v>
      </c>
      <c r="C29" s="92">
        <v>31808110.699999999</v>
      </c>
      <c r="D29" s="92">
        <v>11265320</v>
      </c>
      <c r="E29" s="92">
        <v>43073430.700000003</v>
      </c>
      <c r="F29" s="92">
        <v>10213000</v>
      </c>
      <c r="G29" s="92">
        <v>12708033.199999999</v>
      </c>
      <c r="H29" s="92">
        <v>104455</v>
      </c>
      <c r="I29" s="92">
        <v>1686.12</v>
      </c>
      <c r="J29" s="92">
        <v>325194.23999999999</v>
      </c>
      <c r="K29" s="92">
        <v>91</v>
      </c>
      <c r="L29" s="86">
        <v>13139459.559999999</v>
      </c>
      <c r="M29" s="87">
        <v>36832550.719999999</v>
      </c>
      <c r="N29" s="92">
        <v>24023563.68</v>
      </c>
      <c r="O29" s="92">
        <v>12808987.039999999</v>
      </c>
      <c r="P29" s="87">
        <f t="shared" si="6"/>
        <v>122274</v>
      </c>
      <c r="Q29" s="92">
        <v>119656</v>
      </c>
      <c r="R29" s="92">
        <v>2618</v>
      </c>
      <c r="S29" s="92">
        <v>0</v>
      </c>
      <c r="T29" s="89">
        <f t="shared" si="0"/>
        <v>0</v>
      </c>
      <c r="U29" s="89">
        <f t="shared" si="1"/>
        <v>0</v>
      </c>
      <c r="V29" s="89">
        <f t="shared" si="2"/>
        <v>3745846.7800000012</v>
      </c>
      <c r="W29" s="89">
        <f t="shared" si="3"/>
        <v>0</v>
      </c>
    </row>
    <row r="30" spans="1:23" ht="23.1" customHeight="1">
      <c r="A30" s="90">
        <v>24</v>
      </c>
      <c r="B30" s="93" t="s">
        <v>54</v>
      </c>
      <c r="C30" s="92">
        <v>31096130.690000001</v>
      </c>
      <c r="D30" s="92">
        <v>18417337.870000001</v>
      </c>
      <c r="E30" s="92">
        <v>49513468.560000002</v>
      </c>
      <c r="F30" s="92">
        <v>15218350</v>
      </c>
      <c r="G30" s="92">
        <v>25562390.230000004</v>
      </c>
      <c r="H30" s="92">
        <v>142764.47999999998</v>
      </c>
      <c r="I30" s="92">
        <v>10025.299999999999</v>
      </c>
      <c r="J30" s="92">
        <v>432671.39</v>
      </c>
      <c r="K30" s="92">
        <v>3173.08</v>
      </c>
      <c r="L30" s="86">
        <v>26151024.480000004</v>
      </c>
      <c r="M30" s="87">
        <v>39170038.849999994</v>
      </c>
      <c r="N30" s="92">
        <v>26675478.979999997</v>
      </c>
      <c r="O30" s="92">
        <v>12494559.869999999</v>
      </c>
      <c r="P30" s="87">
        <f t="shared" si="6"/>
        <v>1521605.1499999994</v>
      </c>
      <c r="Q30" s="92">
        <v>293863.42</v>
      </c>
      <c r="R30" s="92">
        <v>111984.2</v>
      </c>
      <c r="S30" s="92">
        <v>1115757.5299999996</v>
      </c>
      <c r="T30" s="89">
        <f t="shared" si="0"/>
        <v>0</v>
      </c>
      <c r="U30" s="89">
        <f t="shared" si="1"/>
        <v>0</v>
      </c>
      <c r="V30" s="89">
        <f t="shared" si="2"/>
        <v>-610.51999999582767</v>
      </c>
      <c r="W30" s="89">
        <f t="shared" si="3"/>
        <v>0</v>
      </c>
    </row>
    <row r="31" spans="1:23" ht="23.1" customHeight="1">
      <c r="A31" s="90">
        <v>25</v>
      </c>
      <c r="B31" s="93" t="s">
        <v>53</v>
      </c>
      <c r="C31" s="92">
        <v>38400522.090000004</v>
      </c>
      <c r="D31" s="92">
        <v>11266154</v>
      </c>
      <c r="E31" s="92">
        <v>49666676.090000004</v>
      </c>
      <c r="F31" s="92">
        <v>5274450</v>
      </c>
      <c r="G31" s="92">
        <v>9740088.7400000002</v>
      </c>
      <c r="H31" s="92">
        <v>172907.5</v>
      </c>
      <c r="I31" s="92">
        <v>0</v>
      </c>
      <c r="J31" s="92">
        <v>790370.99</v>
      </c>
      <c r="K31" s="92">
        <v>4218</v>
      </c>
      <c r="L31" s="86">
        <v>10707585.23</v>
      </c>
      <c r="M31" s="87">
        <v>41043948.159999996</v>
      </c>
      <c r="N31" s="92">
        <v>29234524.359999999</v>
      </c>
      <c r="O31" s="92">
        <v>11809423.800000001</v>
      </c>
      <c r="P31" s="87">
        <f t="shared" si="6"/>
        <v>313011.5</v>
      </c>
      <c r="Q31" s="92">
        <v>313011.5</v>
      </c>
      <c r="R31" s="92"/>
      <c r="S31" s="92">
        <v>0</v>
      </c>
      <c r="T31" s="89">
        <f t="shared" si="0"/>
        <v>0</v>
      </c>
      <c r="U31" s="89">
        <f t="shared" si="1"/>
        <v>0</v>
      </c>
      <c r="V31" s="89">
        <f t="shared" si="2"/>
        <v>4157089.1900000051</v>
      </c>
      <c r="W31" s="89">
        <f t="shared" si="3"/>
        <v>0</v>
      </c>
    </row>
    <row r="32" spans="1:23" ht="23.1" customHeight="1">
      <c r="A32" s="90">
        <v>26</v>
      </c>
      <c r="B32" s="93" t="s">
        <v>52</v>
      </c>
      <c r="C32" s="92">
        <v>41530965.615999997</v>
      </c>
      <c r="D32" s="92">
        <v>22611939.403999999</v>
      </c>
      <c r="E32" s="92">
        <v>64142905.019999996</v>
      </c>
      <c r="F32" s="92">
        <v>7486450</v>
      </c>
      <c r="G32" s="92">
        <v>14711096.140000001</v>
      </c>
      <c r="H32" s="92">
        <v>376030</v>
      </c>
      <c r="I32" s="92">
        <v>0</v>
      </c>
      <c r="J32" s="92">
        <v>669049.71</v>
      </c>
      <c r="K32" s="92">
        <v>918.31</v>
      </c>
      <c r="L32" s="86">
        <v>15757094.160000002</v>
      </c>
      <c r="M32" s="87">
        <v>53644407.700000003</v>
      </c>
      <c r="N32" s="92">
        <v>34825615.140000001</v>
      </c>
      <c r="O32" s="92">
        <v>18818792.559999999</v>
      </c>
      <c r="P32" s="87">
        <f t="shared" si="6"/>
        <v>408194.5</v>
      </c>
      <c r="Q32" s="92">
        <v>408194.5</v>
      </c>
      <c r="R32" s="92">
        <v>0</v>
      </c>
      <c r="S32" s="92">
        <v>0</v>
      </c>
      <c r="T32" s="89">
        <f t="shared" si="0"/>
        <v>0</v>
      </c>
      <c r="U32" s="89">
        <f t="shared" si="1"/>
        <v>0</v>
      </c>
      <c r="V32" s="89">
        <f t="shared" si="2"/>
        <v>3273851.1799999923</v>
      </c>
      <c r="W32" s="89">
        <f t="shared" si="3"/>
        <v>0</v>
      </c>
    </row>
    <row r="33" spans="1:23" ht="23.1" customHeight="1">
      <c r="A33" s="90">
        <v>27</v>
      </c>
      <c r="B33" s="93" t="s">
        <v>51</v>
      </c>
      <c r="C33" s="92">
        <v>61574202.689999998</v>
      </c>
      <c r="D33" s="92">
        <v>12159253</v>
      </c>
      <c r="E33" s="92">
        <f t="shared" si="7"/>
        <v>73733455.689999998</v>
      </c>
      <c r="F33" s="92">
        <v>8610357</v>
      </c>
      <c r="G33" s="92">
        <v>20560827.600000001</v>
      </c>
      <c r="H33" s="92">
        <v>190532.03</v>
      </c>
      <c r="I33" s="92">
        <v>0</v>
      </c>
      <c r="J33" s="92">
        <v>571948.24</v>
      </c>
      <c r="K33" s="92">
        <v>0</v>
      </c>
      <c r="L33" s="86">
        <f t="shared" si="4"/>
        <v>21323307.870000001</v>
      </c>
      <c r="M33" s="87">
        <f t="shared" si="5"/>
        <v>52379280.159999996</v>
      </c>
      <c r="N33" s="92">
        <v>36547890.109999999</v>
      </c>
      <c r="O33" s="92">
        <v>15831390.050000001</v>
      </c>
      <c r="P33" s="87">
        <f t="shared" si="6"/>
        <v>268470.46999999997</v>
      </c>
      <c r="Q33" s="92">
        <v>209804.22</v>
      </c>
      <c r="R33" s="92">
        <v>58397.25</v>
      </c>
      <c r="S33" s="92">
        <v>269</v>
      </c>
      <c r="T33" s="89">
        <f t="shared" si="0"/>
        <v>0</v>
      </c>
      <c r="U33" s="89">
        <f t="shared" si="1"/>
        <v>0</v>
      </c>
      <c r="V33" s="89">
        <f t="shared" si="2"/>
        <v>9403704.9299999997</v>
      </c>
      <c r="W33" s="89">
        <f t="shared" si="3"/>
        <v>0</v>
      </c>
    </row>
    <row r="34" spans="1:23" ht="23.1" customHeight="1">
      <c r="A34" s="90">
        <v>28</v>
      </c>
      <c r="B34" s="91" t="s">
        <v>50</v>
      </c>
      <c r="C34" s="92">
        <v>68530365.739999995</v>
      </c>
      <c r="D34" s="92">
        <v>15040151.6</v>
      </c>
      <c r="E34" s="92">
        <f t="shared" si="7"/>
        <v>83570517.339999989</v>
      </c>
      <c r="F34" s="92">
        <v>9049630</v>
      </c>
      <c r="G34" s="92">
        <v>21198622.559999999</v>
      </c>
      <c r="H34" s="92">
        <v>586606.80000000005</v>
      </c>
      <c r="I34" s="92">
        <v>11357.38</v>
      </c>
      <c r="J34" s="92">
        <v>1607124.29</v>
      </c>
      <c r="K34" s="92">
        <v>190.64</v>
      </c>
      <c r="L34" s="86">
        <f t="shared" si="4"/>
        <v>23403901.669999998</v>
      </c>
      <c r="M34" s="87">
        <f t="shared" si="5"/>
        <v>63787582.129999995</v>
      </c>
      <c r="N34" s="92">
        <v>45798929.829999998</v>
      </c>
      <c r="O34" s="92">
        <v>17988652.300000001</v>
      </c>
      <c r="P34" s="87">
        <f t="shared" si="6"/>
        <v>475161.80000000005</v>
      </c>
      <c r="Q34" s="92">
        <v>468792.9</v>
      </c>
      <c r="R34" s="92">
        <v>6368.9</v>
      </c>
      <c r="S34" s="92">
        <v>0</v>
      </c>
      <c r="T34" s="89">
        <f t="shared" si="0"/>
        <v>0</v>
      </c>
      <c r="U34" s="89">
        <f t="shared" si="1"/>
        <v>0</v>
      </c>
      <c r="V34" s="89">
        <f t="shared" si="2"/>
        <v>7633942.6499999911</v>
      </c>
      <c r="W34" s="89">
        <f t="shared" si="3"/>
        <v>0</v>
      </c>
    </row>
    <row r="35" spans="1:23" ht="23.1" customHeight="1">
      <c r="A35" s="90">
        <v>29</v>
      </c>
      <c r="B35" s="91" t="s">
        <v>49</v>
      </c>
      <c r="C35" s="92">
        <v>68117968.879999995</v>
      </c>
      <c r="D35" s="92">
        <v>26870566.879999999</v>
      </c>
      <c r="E35" s="92">
        <f t="shared" si="7"/>
        <v>94988535.75999999</v>
      </c>
      <c r="F35" s="92">
        <v>4929184</v>
      </c>
      <c r="G35" s="92">
        <v>19524622.949999999</v>
      </c>
      <c r="H35" s="92">
        <v>358983.13</v>
      </c>
      <c r="I35" s="92">
        <v>5021</v>
      </c>
      <c r="J35" s="92">
        <v>1203442.8799999999</v>
      </c>
      <c r="K35" s="92">
        <v>2830.45</v>
      </c>
      <c r="L35" s="86">
        <f t="shared" si="4"/>
        <v>21094900.409999996</v>
      </c>
      <c r="M35" s="87">
        <f t="shared" si="5"/>
        <v>75711204.950000003</v>
      </c>
      <c r="N35" s="92">
        <v>48223853.219999999</v>
      </c>
      <c r="O35" s="92">
        <v>27487351.73</v>
      </c>
      <c r="P35" s="87">
        <f t="shared" si="6"/>
        <v>862638.78</v>
      </c>
      <c r="Q35" s="92">
        <v>748443.99</v>
      </c>
      <c r="R35" s="92">
        <v>112346</v>
      </c>
      <c r="S35" s="92">
        <v>1848.79</v>
      </c>
      <c r="T35" s="89">
        <f t="shared" si="0"/>
        <v>0</v>
      </c>
      <c r="U35" s="89">
        <f t="shared" si="1"/>
        <v>0</v>
      </c>
      <c r="V35" s="89">
        <f t="shared" si="2"/>
        <v>4681891.8599999845</v>
      </c>
      <c r="W35" s="89">
        <f t="shared" si="3"/>
        <v>0</v>
      </c>
    </row>
    <row r="36" spans="1:23" ht="23.1" customHeight="1">
      <c r="A36" s="90">
        <v>30</v>
      </c>
      <c r="B36" s="93" t="s">
        <v>48</v>
      </c>
      <c r="C36" s="92">
        <v>49268835.479999997</v>
      </c>
      <c r="D36" s="92">
        <v>30565315.940000001</v>
      </c>
      <c r="E36" s="92">
        <f t="shared" si="7"/>
        <v>79834151.420000002</v>
      </c>
      <c r="F36" s="92">
        <v>7640000</v>
      </c>
      <c r="G36" s="92">
        <v>15460808.42</v>
      </c>
      <c r="H36" s="92">
        <v>161010</v>
      </c>
      <c r="I36" s="92">
        <v>0</v>
      </c>
      <c r="J36" s="92">
        <v>603487.18000000005</v>
      </c>
      <c r="K36" s="92">
        <v>0</v>
      </c>
      <c r="L36" s="86">
        <f t="shared" si="4"/>
        <v>16225305.6</v>
      </c>
      <c r="M36" s="87">
        <f t="shared" si="5"/>
        <v>68565264.150000006</v>
      </c>
      <c r="N36" s="92">
        <v>39276878.390000001</v>
      </c>
      <c r="O36" s="92">
        <v>29288385.760000002</v>
      </c>
      <c r="P36" s="87">
        <f t="shared" si="6"/>
        <v>232566</v>
      </c>
      <c r="Q36" s="92">
        <v>232566</v>
      </c>
      <c r="R36" s="92">
        <v>0</v>
      </c>
      <c r="S36" s="92">
        <v>0</v>
      </c>
      <c r="T36" s="89">
        <f t="shared" si="0"/>
        <v>0</v>
      </c>
      <c r="U36" s="89">
        <f t="shared" si="1"/>
        <v>0</v>
      </c>
      <c r="V36" s="89">
        <f t="shared" si="2"/>
        <v>3448078.849999994</v>
      </c>
      <c r="W36" s="89">
        <f t="shared" si="3"/>
        <v>0</v>
      </c>
    </row>
    <row r="37" spans="1:23" ht="23.1" customHeight="1">
      <c r="A37" s="90">
        <v>31</v>
      </c>
      <c r="B37" s="91" t="s">
        <v>47</v>
      </c>
      <c r="C37" s="92">
        <v>44142729</v>
      </c>
      <c r="D37" s="92">
        <v>14319699</v>
      </c>
      <c r="E37" s="92">
        <f t="shared" si="7"/>
        <v>58462428</v>
      </c>
      <c r="F37" s="92">
        <v>13116200</v>
      </c>
      <c r="G37" s="92">
        <v>18036199</v>
      </c>
      <c r="H37" s="92">
        <v>140967.85999999999</v>
      </c>
      <c r="I37" s="92">
        <v>0</v>
      </c>
      <c r="J37" s="92">
        <v>458144.41</v>
      </c>
      <c r="K37" s="92">
        <v>0</v>
      </c>
      <c r="L37" s="86">
        <f t="shared" si="4"/>
        <v>18635311.27</v>
      </c>
      <c r="M37" s="87">
        <f t="shared" si="5"/>
        <v>47697725</v>
      </c>
      <c r="N37" s="92">
        <v>34015498</v>
      </c>
      <c r="O37" s="92">
        <v>13682227</v>
      </c>
      <c r="P37" s="87">
        <f t="shared" si="6"/>
        <v>111593.4</v>
      </c>
      <c r="Q37" s="92">
        <v>111593.4</v>
      </c>
      <c r="R37" s="92">
        <v>0</v>
      </c>
      <c r="S37" s="92">
        <v>0</v>
      </c>
      <c r="T37" s="89">
        <f t="shared" si="0"/>
        <v>0</v>
      </c>
      <c r="U37" s="89">
        <f t="shared" si="1"/>
        <v>0</v>
      </c>
      <c r="V37" s="89">
        <f t="shared" si="2"/>
        <v>5844704</v>
      </c>
      <c r="W37" s="89">
        <f t="shared" si="3"/>
        <v>0</v>
      </c>
    </row>
    <row r="38" spans="1:23" ht="23.1" customHeight="1">
      <c r="A38" s="90">
        <v>32</v>
      </c>
      <c r="B38" s="93" t="s">
        <v>46</v>
      </c>
      <c r="C38" s="92">
        <v>30472068.390000001</v>
      </c>
      <c r="D38" s="92">
        <v>4488284.74</v>
      </c>
      <c r="E38" s="92">
        <f t="shared" si="7"/>
        <v>34960353.130000003</v>
      </c>
      <c r="F38" s="92">
        <v>10360000</v>
      </c>
      <c r="G38" s="92">
        <v>20532319.189999998</v>
      </c>
      <c r="H38" s="92">
        <v>146974</v>
      </c>
      <c r="I38" s="92">
        <v>0</v>
      </c>
      <c r="J38" s="92">
        <v>799474.37</v>
      </c>
      <c r="K38" s="92">
        <v>0</v>
      </c>
      <c r="L38" s="86">
        <f t="shared" si="4"/>
        <v>21478767.559999999</v>
      </c>
      <c r="M38" s="87">
        <f t="shared" si="5"/>
        <v>24789509.940000001</v>
      </c>
      <c r="N38" s="92">
        <v>20293795.66</v>
      </c>
      <c r="O38" s="92">
        <v>4495714.28</v>
      </c>
      <c r="P38" s="87">
        <f t="shared" si="6"/>
        <v>141332</v>
      </c>
      <c r="Q38" s="92">
        <v>141332</v>
      </c>
      <c r="R38" s="92">
        <v>0</v>
      </c>
      <c r="S38" s="92">
        <v>0</v>
      </c>
      <c r="T38" s="89">
        <f t="shared" si="0"/>
        <v>0</v>
      </c>
      <c r="U38" s="89">
        <f t="shared" si="1"/>
        <v>0</v>
      </c>
      <c r="V38" s="89">
        <f t="shared" si="2"/>
        <v>-1475.9999999962747</v>
      </c>
      <c r="W38" s="89">
        <f t="shared" si="3"/>
        <v>0</v>
      </c>
    </row>
    <row r="39" spans="1:23" ht="23.1" customHeight="1">
      <c r="A39" s="90">
        <v>33</v>
      </c>
      <c r="B39" s="93" t="s">
        <v>45</v>
      </c>
      <c r="C39" s="92">
        <v>46659586.270000003</v>
      </c>
      <c r="D39" s="92">
        <v>27007970</v>
      </c>
      <c r="E39" s="92">
        <f t="shared" si="7"/>
        <v>73667556.270000011</v>
      </c>
      <c r="F39" s="92">
        <v>9000000</v>
      </c>
      <c r="G39" s="92">
        <v>20111918.09</v>
      </c>
      <c r="H39" s="92">
        <v>258095</v>
      </c>
      <c r="I39" s="92">
        <v>0</v>
      </c>
      <c r="J39" s="92">
        <v>1195374.56</v>
      </c>
      <c r="K39" s="92">
        <v>8.36</v>
      </c>
      <c r="L39" s="86">
        <f t="shared" si="4"/>
        <v>21565396.009999998</v>
      </c>
      <c r="M39" s="87">
        <f t="shared" si="5"/>
        <v>56617667.370000005</v>
      </c>
      <c r="N39" s="92">
        <v>30412615.949999999</v>
      </c>
      <c r="O39" s="92">
        <v>26205051.420000002</v>
      </c>
      <c r="P39" s="87">
        <f t="shared" si="6"/>
        <v>159043</v>
      </c>
      <c r="Q39" s="92">
        <v>159043</v>
      </c>
      <c r="R39" s="92">
        <v>0</v>
      </c>
      <c r="S39" s="92">
        <v>0</v>
      </c>
      <c r="T39" s="89">
        <f t="shared" ref="T39:T70" si="8">+C39+D39-E39</f>
        <v>0</v>
      </c>
      <c r="U39" s="89">
        <f t="shared" ref="U39:U70" si="9">+G39+H39+I39+J39+K39-L39</f>
        <v>0</v>
      </c>
      <c r="V39" s="89">
        <f t="shared" ref="V39:V70" si="10">+E39+F39-G39-M39</f>
        <v>5937970.8100000024</v>
      </c>
      <c r="W39" s="89">
        <f t="shared" ref="W39:W70" si="11">+N39+O39-M39</f>
        <v>0</v>
      </c>
    </row>
    <row r="40" spans="1:23" ht="23.1" customHeight="1">
      <c r="A40" s="90">
        <v>34</v>
      </c>
      <c r="B40" s="93" t="s">
        <v>44</v>
      </c>
      <c r="C40" s="92">
        <v>69517041.420000002</v>
      </c>
      <c r="D40" s="92">
        <v>37581837.170000002</v>
      </c>
      <c r="E40" s="92">
        <f t="shared" si="7"/>
        <v>107098878.59</v>
      </c>
      <c r="F40" s="92">
        <v>13960000</v>
      </c>
      <c r="G40" s="92">
        <v>25970230.16</v>
      </c>
      <c r="H40" s="92">
        <v>315544.42</v>
      </c>
      <c r="I40" s="92">
        <v>1000</v>
      </c>
      <c r="J40" s="92">
        <v>817361.91</v>
      </c>
      <c r="K40" s="92">
        <v>0.22</v>
      </c>
      <c r="L40" s="86">
        <f t="shared" si="4"/>
        <v>27104136.710000001</v>
      </c>
      <c r="M40" s="87">
        <f t="shared" si="5"/>
        <v>81652926.659999996</v>
      </c>
      <c r="N40" s="92">
        <v>42908156.770000003</v>
      </c>
      <c r="O40" s="92">
        <v>38744769.890000001</v>
      </c>
      <c r="P40" s="87">
        <f t="shared" si="6"/>
        <v>340441.49</v>
      </c>
      <c r="Q40" s="92">
        <v>337232.49</v>
      </c>
      <c r="R40" s="92">
        <v>3209</v>
      </c>
      <c r="S40" s="92">
        <v>0</v>
      </c>
      <c r="T40" s="89">
        <f t="shared" si="8"/>
        <v>0</v>
      </c>
      <c r="U40" s="89">
        <f t="shared" si="9"/>
        <v>0</v>
      </c>
      <c r="V40" s="89">
        <f t="shared" si="10"/>
        <v>13435721.770000011</v>
      </c>
      <c r="W40" s="89">
        <f t="shared" si="11"/>
        <v>0</v>
      </c>
    </row>
    <row r="41" spans="1:23" ht="23.1" customHeight="1">
      <c r="A41" s="90">
        <v>35</v>
      </c>
      <c r="B41" s="91" t="s">
        <v>43</v>
      </c>
      <c r="C41" s="92">
        <v>52114862.280000001</v>
      </c>
      <c r="D41" s="92">
        <v>14291744.220000001</v>
      </c>
      <c r="E41" s="92">
        <f t="shared" si="7"/>
        <v>66406606.5</v>
      </c>
      <c r="F41" s="92">
        <v>8310000</v>
      </c>
      <c r="G41" s="92">
        <v>21273854.59</v>
      </c>
      <c r="H41" s="92">
        <v>135727.91</v>
      </c>
      <c r="I41" s="92">
        <v>26962.67</v>
      </c>
      <c r="J41" s="92">
        <v>465975.75</v>
      </c>
      <c r="K41" s="92">
        <v>0</v>
      </c>
      <c r="L41" s="86">
        <f t="shared" si="4"/>
        <v>21902520.920000002</v>
      </c>
      <c r="M41" s="87">
        <f t="shared" si="5"/>
        <v>49054107.890000001</v>
      </c>
      <c r="N41" s="92">
        <v>34682565.270000003</v>
      </c>
      <c r="O41" s="92">
        <v>14371542.619999999</v>
      </c>
      <c r="P41" s="87">
        <f t="shared" si="6"/>
        <v>817373.47</v>
      </c>
      <c r="Q41" s="92">
        <v>560795.82999999996</v>
      </c>
      <c r="R41" s="92">
        <v>256577.64</v>
      </c>
      <c r="S41" s="92">
        <v>0</v>
      </c>
      <c r="T41" s="89">
        <f t="shared" si="8"/>
        <v>0</v>
      </c>
      <c r="U41" s="89">
        <f t="shared" si="9"/>
        <v>0</v>
      </c>
      <c r="V41" s="89">
        <f t="shared" si="10"/>
        <v>4388644.0199999958</v>
      </c>
      <c r="W41" s="89">
        <f t="shared" si="11"/>
        <v>0</v>
      </c>
    </row>
    <row r="42" spans="1:23" ht="23.1" customHeight="1">
      <c r="A42" s="90">
        <v>36</v>
      </c>
      <c r="B42" s="93" t="s">
        <v>42</v>
      </c>
      <c r="C42" s="92">
        <v>54051817.340000004</v>
      </c>
      <c r="D42" s="92">
        <v>15219943.779999999</v>
      </c>
      <c r="E42" s="92">
        <f t="shared" si="7"/>
        <v>69271761.120000005</v>
      </c>
      <c r="F42" s="92">
        <v>5976230</v>
      </c>
      <c r="G42" s="92">
        <v>17425938.84</v>
      </c>
      <c r="H42" s="92">
        <v>191610.8</v>
      </c>
      <c r="I42" s="92">
        <v>0</v>
      </c>
      <c r="J42" s="92">
        <v>465815.2</v>
      </c>
      <c r="K42" s="92">
        <v>52.07</v>
      </c>
      <c r="L42" s="86">
        <f t="shared" si="4"/>
        <v>18083416.91</v>
      </c>
      <c r="M42" s="87">
        <f t="shared" si="5"/>
        <v>54728255.480000004</v>
      </c>
      <c r="N42" s="92">
        <v>39096401.950000003</v>
      </c>
      <c r="O42" s="92">
        <v>15631853.529999999</v>
      </c>
      <c r="P42" s="87">
        <f t="shared" si="6"/>
        <v>343573.84</v>
      </c>
      <c r="Q42" s="92">
        <v>341589.45</v>
      </c>
      <c r="R42" s="92">
        <v>0</v>
      </c>
      <c r="S42" s="92">
        <v>1984.39</v>
      </c>
      <c r="T42" s="89">
        <f t="shared" si="8"/>
        <v>0</v>
      </c>
      <c r="U42" s="89">
        <f t="shared" si="9"/>
        <v>0</v>
      </c>
      <c r="V42" s="89">
        <f t="shared" si="10"/>
        <v>3093796.799999997</v>
      </c>
      <c r="W42" s="89">
        <f t="shared" si="11"/>
        <v>0</v>
      </c>
    </row>
    <row r="43" spans="1:23" ht="23.1" customHeight="1">
      <c r="A43" s="90">
        <v>37</v>
      </c>
      <c r="B43" s="91" t="s">
        <v>41</v>
      </c>
      <c r="C43" s="92">
        <v>48314082.439999998</v>
      </c>
      <c r="D43" s="92">
        <v>12782494</v>
      </c>
      <c r="E43" s="92">
        <f t="shared" si="7"/>
        <v>61096576.439999998</v>
      </c>
      <c r="F43" s="92">
        <v>16230242</v>
      </c>
      <c r="G43" s="92">
        <v>37555197.399999999</v>
      </c>
      <c r="H43" s="92">
        <v>90616</v>
      </c>
      <c r="I43" s="92">
        <v>881</v>
      </c>
      <c r="J43" s="92">
        <v>473930.08999999997</v>
      </c>
      <c r="K43" s="92">
        <v>42241</v>
      </c>
      <c r="L43" s="86">
        <f t="shared" si="4"/>
        <v>38162865.490000002</v>
      </c>
      <c r="M43" s="87">
        <f t="shared" si="5"/>
        <v>39771550.039999999</v>
      </c>
      <c r="N43" s="92">
        <v>30981657.109999999</v>
      </c>
      <c r="O43" s="92">
        <v>8789892.9299999997</v>
      </c>
      <c r="P43" s="87">
        <f t="shared" si="6"/>
        <v>94395</v>
      </c>
      <c r="Q43" s="92">
        <v>94395</v>
      </c>
      <c r="R43" s="92">
        <v>0</v>
      </c>
      <c r="S43" s="92">
        <v>0</v>
      </c>
      <c r="T43" s="89">
        <f t="shared" si="8"/>
        <v>0</v>
      </c>
      <c r="U43" s="89">
        <f t="shared" si="9"/>
        <v>0</v>
      </c>
      <c r="V43" s="89">
        <f t="shared" si="10"/>
        <v>71</v>
      </c>
      <c r="W43" s="89">
        <f t="shared" si="11"/>
        <v>0</v>
      </c>
    </row>
    <row r="44" spans="1:23" ht="23.1" customHeight="1">
      <c r="A44" s="90">
        <v>38</v>
      </c>
      <c r="B44" s="91" t="s">
        <v>40</v>
      </c>
      <c r="C44" s="92">
        <v>33907860.189999998</v>
      </c>
      <c r="D44" s="92">
        <v>10747150.43</v>
      </c>
      <c r="E44" s="92">
        <f t="shared" si="7"/>
        <v>44655010.619999997</v>
      </c>
      <c r="F44" s="92">
        <v>6882625</v>
      </c>
      <c r="G44" s="92">
        <v>9491168.8399999999</v>
      </c>
      <c r="H44" s="92">
        <v>130394.32</v>
      </c>
      <c r="I44" s="92">
        <v>1000</v>
      </c>
      <c r="J44" s="92">
        <v>511536.11</v>
      </c>
      <c r="K44" s="92">
        <v>0</v>
      </c>
      <c r="L44" s="86">
        <f t="shared" si="4"/>
        <v>10134099.27</v>
      </c>
      <c r="M44" s="87">
        <f t="shared" si="5"/>
        <v>35652776.840000004</v>
      </c>
      <c r="N44" s="92">
        <v>24122290.25</v>
      </c>
      <c r="O44" s="92">
        <v>11530486.59</v>
      </c>
      <c r="P44" s="87">
        <f t="shared" si="6"/>
        <v>148126.5</v>
      </c>
      <c r="Q44" s="92">
        <v>138526.5</v>
      </c>
      <c r="R44" s="92">
        <v>7600</v>
      </c>
      <c r="S44" s="92">
        <v>2000</v>
      </c>
      <c r="T44" s="89">
        <f t="shared" si="8"/>
        <v>0</v>
      </c>
      <c r="U44" s="89">
        <f t="shared" si="9"/>
        <v>0</v>
      </c>
      <c r="V44" s="89">
        <f t="shared" si="10"/>
        <v>6393689.9399999976</v>
      </c>
      <c r="W44" s="89">
        <f t="shared" si="11"/>
        <v>0</v>
      </c>
    </row>
    <row r="45" spans="1:23" ht="23.25" customHeight="1">
      <c r="A45" s="90">
        <v>39</v>
      </c>
      <c r="B45" s="93" t="s">
        <v>39</v>
      </c>
      <c r="C45" s="92">
        <v>16653374.68</v>
      </c>
      <c r="D45" s="92">
        <v>48760295.200000003</v>
      </c>
      <c r="E45" s="92">
        <f t="shared" si="7"/>
        <v>65413669.880000003</v>
      </c>
      <c r="F45" s="92">
        <v>6131156</v>
      </c>
      <c r="G45" s="92">
        <v>15282416.66</v>
      </c>
      <c r="H45" s="92">
        <v>223759</v>
      </c>
      <c r="I45" s="92">
        <v>235714.64</v>
      </c>
      <c r="J45" s="92">
        <v>697309.53</v>
      </c>
      <c r="K45" s="92">
        <v>5045.58</v>
      </c>
      <c r="L45" s="86">
        <f t="shared" si="4"/>
        <v>16444245.41</v>
      </c>
      <c r="M45" s="87">
        <f t="shared" si="5"/>
        <v>47161497.890000001</v>
      </c>
      <c r="N45" s="92">
        <v>29590259.969999999</v>
      </c>
      <c r="O45" s="92">
        <v>17571237.920000002</v>
      </c>
      <c r="P45" s="87">
        <f t="shared" si="6"/>
        <v>2428147.5</v>
      </c>
      <c r="Q45" s="92">
        <v>1335080.75</v>
      </c>
      <c r="R45" s="92">
        <v>1093066.75</v>
      </c>
      <c r="S45" s="92">
        <v>0</v>
      </c>
      <c r="T45" s="89">
        <f t="shared" si="8"/>
        <v>0</v>
      </c>
      <c r="U45" s="89">
        <f t="shared" si="9"/>
        <v>0</v>
      </c>
      <c r="V45" s="89">
        <f t="shared" si="10"/>
        <v>9100911.3299999982</v>
      </c>
      <c r="W45" s="89">
        <f t="shared" si="11"/>
        <v>0</v>
      </c>
    </row>
    <row r="46" spans="1:23" ht="23.1" customHeight="1">
      <c r="A46" s="90">
        <v>40</v>
      </c>
      <c r="B46" s="93" t="s">
        <v>38</v>
      </c>
      <c r="C46" s="92">
        <v>35404658.75</v>
      </c>
      <c r="D46" s="92">
        <v>9662276.9900000002</v>
      </c>
      <c r="E46" s="92">
        <f t="shared" si="7"/>
        <v>45066935.740000002</v>
      </c>
      <c r="F46" s="92">
        <v>6315550</v>
      </c>
      <c r="G46" s="92">
        <v>16208700.329999998</v>
      </c>
      <c r="H46" s="92">
        <v>75442.62</v>
      </c>
      <c r="I46" s="92">
        <v>0</v>
      </c>
      <c r="J46" s="92">
        <v>384027.08</v>
      </c>
      <c r="K46" s="92">
        <v>0</v>
      </c>
      <c r="L46" s="86">
        <f t="shared" si="4"/>
        <v>16668170.029999997</v>
      </c>
      <c r="M46" s="87">
        <f t="shared" si="5"/>
        <v>29135341.949999996</v>
      </c>
      <c r="N46" s="92">
        <v>20766810.079999998</v>
      </c>
      <c r="O46" s="92">
        <v>8368531.8699999992</v>
      </c>
      <c r="P46" s="87">
        <f t="shared" si="6"/>
        <v>109507.95</v>
      </c>
      <c r="Q46" s="92">
        <v>97625.95</v>
      </c>
      <c r="R46" s="92">
        <v>11882</v>
      </c>
      <c r="S46" s="92">
        <v>0</v>
      </c>
      <c r="T46" s="89">
        <f t="shared" si="8"/>
        <v>0</v>
      </c>
      <c r="U46" s="89">
        <f t="shared" si="9"/>
        <v>0</v>
      </c>
      <c r="V46" s="89">
        <f t="shared" si="10"/>
        <v>6038443.4600000083</v>
      </c>
      <c r="W46" s="89">
        <f t="shared" si="11"/>
        <v>0</v>
      </c>
    </row>
    <row r="47" spans="1:23" ht="23.1" customHeight="1">
      <c r="A47" s="90">
        <v>41</v>
      </c>
      <c r="B47" s="93" t="s">
        <v>37</v>
      </c>
      <c r="C47" s="92">
        <v>24381515.5</v>
      </c>
      <c r="D47" s="92">
        <v>11307271.460000001</v>
      </c>
      <c r="E47" s="92">
        <f t="shared" si="7"/>
        <v>35688786.960000001</v>
      </c>
      <c r="F47" s="92">
        <v>9170000</v>
      </c>
      <c r="G47" s="92">
        <v>12830745.58</v>
      </c>
      <c r="H47" s="92">
        <v>72694.48</v>
      </c>
      <c r="I47" s="92">
        <v>0</v>
      </c>
      <c r="J47" s="92">
        <v>231461.97</v>
      </c>
      <c r="K47" s="92">
        <v>1478.67</v>
      </c>
      <c r="L47" s="86">
        <f t="shared" si="4"/>
        <v>13136380.700000001</v>
      </c>
      <c r="M47" s="87">
        <f t="shared" si="5"/>
        <v>27235234.820000004</v>
      </c>
      <c r="N47" s="92">
        <v>18741434.230000004</v>
      </c>
      <c r="O47" s="92">
        <v>8493800.5899999999</v>
      </c>
      <c r="P47" s="87">
        <f t="shared" si="6"/>
        <v>31791.940000000002</v>
      </c>
      <c r="Q47" s="92">
        <v>31780.47</v>
      </c>
      <c r="R47" s="92">
        <v>0</v>
      </c>
      <c r="S47" s="92">
        <v>11.47</v>
      </c>
      <c r="T47" s="89">
        <f t="shared" si="8"/>
        <v>0</v>
      </c>
      <c r="U47" s="89">
        <f t="shared" si="9"/>
        <v>0</v>
      </c>
      <c r="V47" s="89">
        <f t="shared" si="10"/>
        <v>4792806.5599999987</v>
      </c>
      <c r="W47" s="89">
        <f t="shared" si="11"/>
        <v>0</v>
      </c>
    </row>
    <row r="48" spans="1:23" ht="23.1" customHeight="1">
      <c r="A48" s="90">
        <v>42</v>
      </c>
      <c r="B48" s="93" t="s">
        <v>36</v>
      </c>
      <c r="C48" s="92">
        <v>23446121.219999999</v>
      </c>
      <c r="D48" s="92">
        <v>5924750.7199999997</v>
      </c>
      <c r="E48" s="92">
        <f t="shared" si="7"/>
        <v>29370871.939999998</v>
      </c>
      <c r="F48" s="92">
        <v>8900000</v>
      </c>
      <c r="G48" s="92">
        <v>19006730.780000001</v>
      </c>
      <c r="H48" s="92">
        <v>74717.8</v>
      </c>
      <c r="I48" s="92">
        <v>0</v>
      </c>
      <c r="J48" s="92">
        <v>258283.77</v>
      </c>
      <c r="K48" s="92">
        <v>1846.43</v>
      </c>
      <c r="L48" s="86">
        <f t="shared" si="4"/>
        <v>19341578.780000001</v>
      </c>
      <c r="M48" s="87">
        <f t="shared" si="5"/>
        <v>19261004.09</v>
      </c>
      <c r="N48" s="92">
        <v>14605686.26</v>
      </c>
      <c r="O48" s="92">
        <v>4655317.83</v>
      </c>
      <c r="P48" s="87">
        <f t="shared" si="6"/>
        <v>36124.6</v>
      </c>
      <c r="Q48" s="92">
        <v>36124.6</v>
      </c>
      <c r="R48" s="92">
        <v>0</v>
      </c>
      <c r="S48" s="92">
        <v>0</v>
      </c>
      <c r="T48" s="89">
        <f t="shared" si="8"/>
        <v>0</v>
      </c>
      <c r="U48" s="89">
        <f t="shared" si="9"/>
        <v>0</v>
      </c>
      <c r="V48" s="89">
        <f t="shared" si="10"/>
        <v>3137.0699999965727</v>
      </c>
      <c r="W48" s="89">
        <f t="shared" si="11"/>
        <v>0</v>
      </c>
    </row>
    <row r="49" spans="1:23" ht="23.1" customHeight="1">
      <c r="A49" s="90">
        <v>43</v>
      </c>
      <c r="B49" s="91" t="s">
        <v>35</v>
      </c>
      <c r="C49" s="92">
        <v>19406411.620000001</v>
      </c>
      <c r="D49" s="92">
        <v>8635197.0899999999</v>
      </c>
      <c r="E49" s="92">
        <f t="shared" si="7"/>
        <v>28041608.710000001</v>
      </c>
      <c r="F49" s="92">
        <v>6987590</v>
      </c>
      <c r="G49" s="92">
        <v>7546050.9400000004</v>
      </c>
      <c r="H49" s="92">
        <v>45050.52</v>
      </c>
      <c r="I49" s="92">
        <v>0</v>
      </c>
      <c r="J49" s="92">
        <v>196881.01</v>
      </c>
      <c r="K49" s="92">
        <v>0</v>
      </c>
      <c r="L49" s="86">
        <f t="shared" si="4"/>
        <v>7787982.4699999997</v>
      </c>
      <c r="M49" s="87">
        <f t="shared" si="5"/>
        <v>23474392.300000001</v>
      </c>
      <c r="N49" s="92">
        <v>14178966.32</v>
      </c>
      <c r="O49" s="92">
        <v>9295425.9800000004</v>
      </c>
      <c r="P49" s="87">
        <f t="shared" si="6"/>
        <v>101699</v>
      </c>
      <c r="Q49" s="92">
        <v>88448</v>
      </c>
      <c r="R49" s="92">
        <v>13251</v>
      </c>
      <c r="S49" s="92">
        <v>0</v>
      </c>
      <c r="T49" s="89">
        <f t="shared" si="8"/>
        <v>0</v>
      </c>
      <c r="U49" s="89">
        <f t="shared" si="9"/>
        <v>0</v>
      </c>
      <c r="V49" s="89">
        <f t="shared" si="10"/>
        <v>4008755.4699999988</v>
      </c>
      <c r="W49" s="89">
        <f t="shared" si="11"/>
        <v>0</v>
      </c>
    </row>
    <row r="50" spans="1:23" ht="23.1" customHeight="1">
      <c r="A50" s="90">
        <v>44</v>
      </c>
      <c r="B50" s="93" t="s">
        <v>34</v>
      </c>
      <c r="C50" s="92">
        <v>50947394.359999999</v>
      </c>
      <c r="D50" s="92">
        <v>13145827.109999999</v>
      </c>
      <c r="E50" s="92">
        <v>64093221.469999999</v>
      </c>
      <c r="F50" s="96">
        <v>9258500</v>
      </c>
      <c r="G50" s="96">
        <v>40241443.289999999</v>
      </c>
      <c r="H50" s="96">
        <v>135733.59</v>
      </c>
      <c r="I50" s="96">
        <v>0</v>
      </c>
      <c r="J50" s="96">
        <v>496391.55999999994</v>
      </c>
      <c r="K50" s="96">
        <v>16368.810000000001</v>
      </c>
      <c r="L50" s="86">
        <v>40889937.250000007</v>
      </c>
      <c r="M50" s="87">
        <v>33109319.18</v>
      </c>
      <c r="N50" s="96">
        <v>25051321.18</v>
      </c>
      <c r="O50" s="96">
        <v>8057998</v>
      </c>
      <c r="P50" s="87">
        <f t="shared" si="6"/>
        <v>92844.5</v>
      </c>
      <c r="Q50" s="96">
        <v>58809</v>
      </c>
      <c r="R50" s="96">
        <v>34035.5</v>
      </c>
      <c r="S50" s="96">
        <v>0</v>
      </c>
      <c r="T50" s="89">
        <f t="shared" si="8"/>
        <v>0</v>
      </c>
      <c r="U50" s="89">
        <f t="shared" si="9"/>
        <v>0</v>
      </c>
      <c r="V50" s="89">
        <f t="shared" si="10"/>
        <v>959</v>
      </c>
      <c r="W50" s="89">
        <f t="shared" si="11"/>
        <v>0</v>
      </c>
    </row>
    <row r="51" spans="1:23" ht="23.1" customHeight="1">
      <c r="A51" s="90">
        <v>45</v>
      </c>
      <c r="B51" s="93" t="s">
        <v>33</v>
      </c>
      <c r="C51" s="92">
        <v>30198696.640000001</v>
      </c>
      <c r="D51" s="92">
        <v>17113217.780000001</v>
      </c>
      <c r="E51" s="92">
        <v>47311914.420000002</v>
      </c>
      <c r="F51" s="92">
        <v>9100000</v>
      </c>
      <c r="G51" s="92">
        <v>14615140.049999999</v>
      </c>
      <c r="H51" s="92">
        <v>140301.24</v>
      </c>
      <c r="I51" s="92">
        <v>1000</v>
      </c>
      <c r="J51" s="92">
        <v>520676.69999999995</v>
      </c>
      <c r="K51" s="92">
        <v>0</v>
      </c>
      <c r="L51" s="86">
        <v>15277117.989999998</v>
      </c>
      <c r="M51" s="87">
        <v>37303638.390000001</v>
      </c>
      <c r="N51" s="92">
        <v>22051319.460000001</v>
      </c>
      <c r="O51" s="92">
        <v>15252318.93</v>
      </c>
      <c r="P51" s="87">
        <f t="shared" si="6"/>
        <v>110687.92</v>
      </c>
      <c r="Q51" s="92">
        <v>110687.92</v>
      </c>
      <c r="R51" s="92">
        <v>0</v>
      </c>
      <c r="S51" s="92">
        <v>0</v>
      </c>
      <c r="T51" s="89">
        <f t="shared" si="8"/>
        <v>0</v>
      </c>
      <c r="U51" s="89">
        <f t="shared" si="9"/>
        <v>0</v>
      </c>
      <c r="V51" s="89">
        <f t="shared" si="10"/>
        <v>4493135.9800000042</v>
      </c>
      <c r="W51" s="89">
        <f t="shared" si="11"/>
        <v>0</v>
      </c>
    </row>
    <row r="52" spans="1:23" ht="23.1" customHeight="1">
      <c r="A52" s="90">
        <v>46</v>
      </c>
      <c r="B52" s="93" t="s">
        <v>32</v>
      </c>
      <c r="C52" s="92">
        <v>61545675.270000003</v>
      </c>
      <c r="D52" s="92">
        <v>13913385.41</v>
      </c>
      <c r="E52" s="92">
        <v>75459060.680000007</v>
      </c>
      <c r="F52" s="92">
        <v>6213650</v>
      </c>
      <c r="G52" s="92">
        <v>19665965.84</v>
      </c>
      <c r="H52" s="92">
        <v>297742.83</v>
      </c>
      <c r="I52" s="92">
        <v>0</v>
      </c>
      <c r="J52" s="92">
        <v>942381.83</v>
      </c>
      <c r="K52" s="92">
        <v>22273.46</v>
      </c>
      <c r="L52" s="86">
        <v>20928363.959999997</v>
      </c>
      <c r="M52" s="87">
        <v>51214069.100000001</v>
      </c>
      <c r="N52" s="92">
        <v>35004183.289999999</v>
      </c>
      <c r="O52" s="92">
        <v>16209885.810000001</v>
      </c>
      <c r="P52" s="87">
        <f t="shared" si="6"/>
        <v>349798.75</v>
      </c>
      <c r="Q52" s="92">
        <v>340798.75</v>
      </c>
      <c r="R52" s="92">
        <v>9000</v>
      </c>
      <c r="S52" s="92">
        <v>0</v>
      </c>
      <c r="T52" s="89">
        <f t="shared" si="8"/>
        <v>0</v>
      </c>
      <c r="U52" s="89">
        <f t="shared" si="9"/>
        <v>0</v>
      </c>
      <c r="V52" s="89">
        <f t="shared" si="10"/>
        <v>10792675.740000002</v>
      </c>
      <c r="W52" s="89">
        <f t="shared" si="11"/>
        <v>0</v>
      </c>
    </row>
    <row r="53" spans="1:23" ht="23.1" customHeight="1">
      <c r="A53" s="90">
        <v>47</v>
      </c>
      <c r="B53" s="93" t="s">
        <v>31</v>
      </c>
      <c r="C53" s="92">
        <v>31485189.949999999</v>
      </c>
      <c r="D53" s="92">
        <v>14388182.23</v>
      </c>
      <c r="E53" s="92">
        <f t="shared" si="7"/>
        <v>45873372.18</v>
      </c>
      <c r="F53" s="92">
        <v>8230000</v>
      </c>
      <c r="G53" s="92">
        <v>18438699.120000001</v>
      </c>
      <c r="H53" s="92">
        <v>104884</v>
      </c>
      <c r="I53" s="92">
        <v>0</v>
      </c>
      <c r="J53" s="92">
        <v>520849.91999999998</v>
      </c>
      <c r="K53" s="92">
        <v>0</v>
      </c>
      <c r="L53" s="86">
        <f t="shared" si="4"/>
        <v>19064433.040000003</v>
      </c>
      <c r="M53" s="87">
        <f t="shared" si="5"/>
        <v>29852504.239999998</v>
      </c>
      <c r="N53" s="92">
        <v>21779629.27</v>
      </c>
      <c r="O53" s="92">
        <v>8072874.9699999997</v>
      </c>
      <c r="P53" s="87">
        <f t="shared" si="6"/>
        <v>32400</v>
      </c>
      <c r="Q53" s="92">
        <v>32400</v>
      </c>
      <c r="R53" s="92">
        <v>0</v>
      </c>
      <c r="S53" s="92">
        <v>0</v>
      </c>
      <c r="T53" s="89">
        <f t="shared" si="8"/>
        <v>0</v>
      </c>
      <c r="U53" s="89">
        <f t="shared" si="9"/>
        <v>0</v>
      </c>
      <c r="V53" s="89">
        <f t="shared" si="10"/>
        <v>5812168.820000004</v>
      </c>
      <c r="W53" s="89">
        <f t="shared" si="11"/>
        <v>0</v>
      </c>
    </row>
    <row r="54" spans="1:23" ht="23.1" customHeight="1">
      <c r="A54" s="90">
        <v>48</v>
      </c>
      <c r="B54" s="93" t="s">
        <v>30</v>
      </c>
      <c r="C54" s="92">
        <v>36487655.670000002</v>
      </c>
      <c r="D54" s="92">
        <v>9358696</v>
      </c>
      <c r="E54" s="92">
        <f t="shared" si="7"/>
        <v>45846351.670000002</v>
      </c>
      <c r="F54" s="92">
        <v>8067800</v>
      </c>
      <c r="G54" s="92">
        <v>14538605.789999999</v>
      </c>
      <c r="H54" s="92">
        <v>155935</v>
      </c>
      <c r="I54" s="92">
        <v>0</v>
      </c>
      <c r="J54" s="92">
        <v>506760.92</v>
      </c>
      <c r="K54" s="92">
        <v>8339</v>
      </c>
      <c r="L54" s="86">
        <f t="shared" si="4"/>
        <v>15209640.709999999</v>
      </c>
      <c r="M54" s="87">
        <f t="shared" si="5"/>
        <v>32456543.940000001</v>
      </c>
      <c r="N54" s="92">
        <v>23912738.670000002</v>
      </c>
      <c r="O54" s="92">
        <v>8543805.2699999996</v>
      </c>
      <c r="P54" s="87">
        <f t="shared" si="6"/>
        <v>199218</v>
      </c>
      <c r="Q54" s="92">
        <v>130506</v>
      </c>
      <c r="R54" s="92">
        <v>68712</v>
      </c>
      <c r="S54" s="92">
        <v>0</v>
      </c>
      <c r="T54" s="89">
        <f t="shared" si="8"/>
        <v>0</v>
      </c>
      <c r="U54" s="89">
        <f t="shared" si="9"/>
        <v>0</v>
      </c>
      <c r="V54" s="89">
        <f t="shared" si="10"/>
        <v>6919001.9400000013</v>
      </c>
      <c r="W54" s="89">
        <f t="shared" si="11"/>
        <v>0</v>
      </c>
    </row>
    <row r="55" spans="1:23" ht="23.1" customHeight="1">
      <c r="A55" s="90">
        <v>49</v>
      </c>
      <c r="B55" s="93" t="s">
        <v>29</v>
      </c>
      <c r="C55" s="92">
        <v>36884254.149999999</v>
      </c>
      <c r="D55" s="92">
        <v>11308662.810000001</v>
      </c>
      <c r="E55" s="92">
        <f t="shared" si="7"/>
        <v>48192916.960000001</v>
      </c>
      <c r="F55" s="92">
        <v>10800000</v>
      </c>
      <c r="G55" s="92">
        <v>23998451.91</v>
      </c>
      <c r="H55" s="92">
        <v>56704</v>
      </c>
      <c r="I55" s="92">
        <v>0</v>
      </c>
      <c r="J55" s="92">
        <v>103093</v>
      </c>
      <c r="K55" s="92">
        <v>262332.21999999997</v>
      </c>
      <c r="L55" s="86">
        <f t="shared" si="4"/>
        <v>24420581.129999999</v>
      </c>
      <c r="M55" s="87">
        <f t="shared" si="5"/>
        <v>35071313.049999997</v>
      </c>
      <c r="N55" s="92">
        <v>24346224.869999997</v>
      </c>
      <c r="O55" s="92">
        <v>10725088.18</v>
      </c>
      <c r="P55" s="87">
        <f t="shared" si="6"/>
        <v>117735</v>
      </c>
      <c r="Q55" s="92">
        <v>34605</v>
      </c>
      <c r="R55" s="92">
        <v>83130</v>
      </c>
      <c r="S55" s="92">
        <v>0</v>
      </c>
      <c r="T55" s="89">
        <f t="shared" si="8"/>
        <v>0</v>
      </c>
      <c r="U55" s="89">
        <f t="shared" si="9"/>
        <v>0</v>
      </c>
      <c r="V55" s="89">
        <f t="shared" si="10"/>
        <v>-76848</v>
      </c>
      <c r="W55" s="89">
        <f t="shared" si="11"/>
        <v>0</v>
      </c>
    </row>
    <row r="56" spans="1:23" ht="23.1" customHeight="1">
      <c r="A56" s="90">
        <v>50</v>
      </c>
      <c r="B56" s="93" t="s">
        <v>28</v>
      </c>
      <c r="C56" s="92">
        <v>32315652.5</v>
      </c>
      <c r="D56" s="92">
        <v>19482624.32</v>
      </c>
      <c r="E56" s="92">
        <f t="shared" si="7"/>
        <v>51798276.82</v>
      </c>
      <c r="F56" s="92">
        <v>11120000</v>
      </c>
      <c r="G56" s="92">
        <v>16906357.530000001</v>
      </c>
      <c r="H56" s="92">
        <v>108722.3</v>
      </c>
      <c r="I56" s="92">
        <v>0</v>
      </c>
      <c r="J56" s="92">
        <v>381946.23</v>
      </c>
      <c r="K56" s="92">
        <v>0</v>
      </c>
      <c r="L56" s="86">
        <f t="shared" si="4"/>
        <v>17397026.060000002</v>
      </c>
      <c r="M56" s="87">
        <f t="shared" si="5"/>
        <v>36572389.260000005</v>
      </c>
      <c r="N56" s="92">
        <v>23658988.550000001</v>
      </c>
      <c r="O56" s="92">
        <v>12913400.710000001</v>
      </c>
      <c r="P56" s="87">
        <f t="shared" si="6"/>
        <v>63505.5</v>
      </c>
      <c r="Q56" s="92">
        <v>63501.42</v>
      </c>
      <c r="R56" s="92">
        <v>0</v>
      </c>
      <c r="S56" s="92">
        <v>4.08</v>
      </c>
      <c r="T56" s="89">
        <f t="shared" si="8"/>
        <v>0</v>
      </c>
      <c r="U56" s="89">
        <f t="shared" si="9"/>
        <v>0</v>
      </c>
      <c r="V56" s="89">
        <f t="shared" si="10"/>
        <v>9439530.0299999937</v>
      </c>
      <c r="W56" s="89">
        <f t="shared" si="11"/>
        <v>0</v>
      </c>
    </row>
    <row r="57" spans="1:23" ht="23.1" customHeight="1">
      <c r="A57" s="90">
        <v>51</v>
      </c>
      <c r="B57" s="93" t="s">
        <v>27</v>
      </c>
      <c r="C57" s="92">
        <v>40225024.039999999</v>
      </c>
      <c r="D57" s="92">
        <v>13344335.07</v>
      </c>
      <c r="E57" s="92">
        <f t="shared" si="7"/>
        <v>53569359.109999999</v>
      </c>
      <c r="F57" s="92">
        <v>6791775</v>
      </c>
      <c r="G57" s="92">
        <v>24816229.469999999</v>
      </c>
      <c r="H57" s="92">
        <v>57236.29</v>
      </c>
      <c r="I57" s="92">
        <v>21700.300000000003</v>
      </c>
      <c r="J57" s="92">
        <v>595682.26</v>
      </c>
      <c r="K57" s="92">
        <v>0</v>
      </c>
      <c r="L57" s="86">
        <f t="shared" si="4"/>
        <v>25490848.32</v>
      </c>
      <c r="M57" s="87">
        <f t="shared" si="5"/>
        <v>35544904.640000001</v>
      </c>
      <c r="N57" s="92">
        <v>22549963.02</v>
      </c>
      <c r="O57" s="92">
        <v>12994941.620000001</v>
      </c>
      <c r="P57" s="87">
        <f t="shared" si="6"/>
        <v>137420.72</v>
      </c>
      <c r="Q57" s="92">
        <v>29683.72</v>
      </c>
      <c r="R57" s="92">
        <v>100277</v>
      </c>
      <c r="S57" s="92">
        <v>7460</v>
      </c>
      <c r="T57" s="89">
        <f t="shared" si="8"/>
        <v>0</v>
      </c>
      <c r="U57" s="89">
        <f t="shared" si="9"/>
        <v>0</v>
      </c>
      <c r="V57" s="89">
        <f t="shared" si="10"/>
        <v>0</v>
      </c>
      <c r="W57" s="89">
        <f t="shared" si="11"/>
        <v>0</v>
      </c>
    </row>
    <row r="58" spans="1:23" ht="23.1" customHeight="1">
      <c r="A58" s="90">
        <v>52</v>
      </c>
      <c r="B58" s="93" t="s">
        <v>26</v>
      </c>
      <c r="C58" s="92">
        <v>32928281.16</v>
      </c>
      <c r="D58" s="92">
        <v>22002837.800000001</v>
      </c>
      <c r="E58" s="92">
        <f t="shared" si="7"/>
        <v>54931118.960000001</v>
      </c>
      <c r="F58" s="92">
        <v>9000000</v>
      </c>
      <c r="G58" s="92">
        <v>21229743.120000001</v>
      </c>
      <c r="H58" s="92">
        <v>281187.40000000002</v>
      </c>
      <c r="I58" s="92">
        <v>0</v>
      </c>
      <c r="J58" s="92">
        <v>881857.93</v>
      </c>
      <c r="K58" s="92">
        <v>0</v>
      </c>
      <c r="L58" s="86">
        <f t="shared" si="4"/>
        <v>22392788.449999999</v>
      </c>
      <c r="M58" s="87">
        <f t="shared" si="5"/>
        <v>42701375.840000004</v>
      </c>
      <c r="N58" s="92">
        <v>26908992.400000002</v>
      </c>
      <c r="O58" s="92">
        <v>15792383.439999999</v>
      </c>
      <c r="P58" s="87">
        <f t="shared" si="6"/>
        <v>179717</v>
      </c>
      <c r="Q58" s="92">
        <v>179717</v>
      </c>
      <c r="R58" s="92">
        <v>0</v>
      </c>
      <c r="S58" s="92">
        <v>0</v>
      </c>
      <c r="T58" s="89">
        <f t="shared" si="8"/>
        <v>0</v>
      </c>
      <c r="U58" s="89">
        <f t="shared" si="9"/>
        <v>0</v>
      </c>
      <c r="V58" s="89">
        <f t="shared" si="10"/>
        <v>0</v>
      </c>
      <c r="W58" s="89">
        <f t="shared" si="11"/>
        <v>0</v>
      </c>
    </row>
    <row r="59" spans="1:23" ht="23.1" customHeight="1">
      <c r="A59" s="90">
        <v>53</v>
      </c>
      <c r="B59" s="93" t="s">
        <v>25</v>
      </c>
      <c r="C59" s="92">
        <v>30969302</v>
      </c>
      <c r="D59" s="92">
        <v>7410939.5199999996</v>
      </c>
      <c r="E59" s="92">
        <f t="shared" si="7"/>
        <v>38380241.519999996</v>
      </c>
      <c r="F59" s="92">
        <v>11355756</v>
      </c>
      <c r="G59" s="92">
        <v>14226904.210000001</v>
      </c>
      <c r="H59" s="92">
        <v>69785.5</v>
      </c>
      <c r="I59" s="92">
        <v>11819.91</v>
      </c>
      <c r="J59" s="92">
        <v>248522.43</v>
      </c>
      <c r="K59" s="92">
        <v>0</v>
      </c>
      <c r="L59" s="86">
        <f t="shared" si="4"/>
        <v>14557032.050000001</v>
      </c>
      <c r="M59" s="87">
        <f t="shared" si="5"/>
        <v>27919865.870000001</v>
      </c>
      <c r="N59" s="92">
        <v>19546483.760000002</v>
      </c>
      <c r="O59" s="92">
        <v>8373382.1100000003</v>
      </c>
      <c r="P59" s="87">
        <f t="shared" si="6"/>
        <v>31637</v>
      </c>
      <c r="Q59" s="92">
        <v>31637</v>
      </c>
      <c r="R59" s="92">
        <v>0</v>
      </c>
      <c r="S59" s="92">
        <v>0</v>
      </c>
      <c r="T59" s="89">
        <f t="shared" si="8"/>
        <v>0</v>
      </c>
      <c r="U59" s="89">
        <f t="shared" si="9"/>
        <v>0</v>
      </c>
      <c r="V59" s="89">
        <f t="shared" si="10"/>
        <v>7589227.4399999939</v>
      </c>
      <c r="W59" s="89">
        <f t="shared" si="11"/>
        <v>0</v>
      </c>
    </row>
    <row r="60" spans="1:23" ht="23.1" customHeight="1">
      <c r="A60" s="90">
        <v>54</v>
      </c>
      <c r="B60" s="93" t="s">
        <v>24</v>
      </c>
      <c r="C60" s="92">
        <v>33521512.190000001</v>
      </c>
      <c r="D60" s="92">
        <v>19131699.420000002</v>
      </c>
      <c r="E60" s="92">
        <f t="shared" si="7"/>
        <v>52653211.609999999</v>
      </c>
      <c r="F60" s="92">
        <v>9901000</v>
      </c>
      <c r="G60" s="92">
        <v>18875662.719999999</v>
      </c>
      <c r="H60" s="92">
        <v>166545</v>
      </c>
      <c r="I60" s="92">
        <v>0</v>
      </c>
      <c r="J60" s="92">
        <v>710745.92</v>
      </c>
      <c r="K60" s="92">
        <v>0</v>
      </c>
      <c r="L60" s="86">
        <f t="shared" si="4"/>
        <v>19752953.640000001</v>
      </c>
      <c r="M60" s="87">
        <f t="shared" si="5"/>
        <v>36720366.369999997</v>
      </c>
      <c r="N60" s="92">
        <v>21820298.77</v>
      </c>
      <c r="O60" s="92">
        <v>14900067.6</v>
      </c>
      <c r="P60" s="87">
        <f t="shared" si="6"/>
        <v>220536</v>
      </c>
      <c r="Q60" s="92">
        <v>167534</v>
      </c>
      <c r="R60" s="92">
        <v>53002</v>
      </c>
      <c r="S60" s="92">
        <v>0</v>
      </c>
      <c r="T60" s="89">
        <f t="shared" si="8"/>
        <v>0</v>
      </c>
      <c r="U60" s="89">
        <f t="shared" si="9"/>
        <v>0</v>
      </c>
      <c r="V60" s="89">
        <f t="shared" si="10"/>
        <v>6958182.5200000033</v>
      </c>
      <c r="W60" s="89">
        <f t="shared" si="11"/>
        <v>0</v>
      </c>
    </row>
    <row r="61" spans="1:23" ht="23.1" customHeight="1">
      <c r="A61" s="90">
        <v>55</v>
      </c>
      <c r="B61" s="93" t="s">
        <v>23</v>
      </c>
      <c r="C61" s="92">
        <v>37994001.899999999</v>
      </c>
      <c r="D61" s="92">
        <v>13294850.800000001</v>
      </c>
      <c r="E61" s="92">
        <f t="shared" si="7"/>
        <v>51288852.700000003</v>
      </c>
      <c r="F61" s="92">
        <v>9821600</v>
      </c>
      <c r="G61" s="92">
        <v>28045972.950000003</v>
      </c>
      <c r="H61" s="92">
        <v>158678.45000000001</v>
      </c>
      <c r="I61" s="92">
        <v>585012.56999999983</v>
      </c>
      <c r="J61" s="92">
        <v>512755.22</v>
      </c>
      <c r="K61" s="92">
        <v>8069.64</v>
      </c>
      <c r="L61" s="86">
        <f t="shared" si="4"/>
        <v>29310488.830000002</v>
      </c>
      <c r="M61" s="87">
        <f t="shared" si="5"/>
        <v>33200335.18</v>
      </c>
      <c r="N61" s="92">
        <v>25442899.59</v>
      </c>
      <c r="O61" s="92">
        <v>7757435.5899999999</v>
      </c>
      <c r="P61" s="87">
        <f t="shared" si="6"/>
        <v>1515485.7699999998</v>
      </c>
      <c r="Q61" s="92">
        <v>197730.69000000003</v>
      </c>
      <c r="R61" s="92">
        <v>1241972.0799999998</v>
      </c>
      <c r="S61" s="92">
        <v>75783</v>
      </c>
      <c r="T61" s="89">
        <f t="shared" si="8"/>
        <v>0</v>
      </c>
      <c r="U61" s="89">
        <f t="shared" si="9"/>
        <v>0</v>
      </c>
      <c r="V61" s="89">
        <f t="shared" si="10"/>
        <v>-135855.4299999997</v>
      </c>
      <c r="W61" s="89">
        <f t="shared" si="11"/>
        <v>0</v>
      </c>
    </row>
    <row r="62" spans="1:23" ht="23.1" customHeight="1">
      <c r="A62" s="90">
        <v>56</v>
      </c>
      <c r="B62" s="93" t="s">
        <v>22</v>
      </c>
      <c r="C62" s="92">
        <v>25103616.469999999</v>
      </c>
      <c r="D62" s="92">
        <v>6555827.1799999997</v>
      </c>
      <c r="E62" s="92">
        <f t="shared" si="7"/>
        <v>31659443.649999999</v>
      </c>
      <c r="F62" s="92">
        <v>10740000</v>
      </c>
      <c r="G62" s="92">
        <v>15911947.109999999</v>
      </c>
      <c r="H62" s="92">
        <v>74970.84</v>
      </c>
      <c r="I62" s="92">
        <v>3921.52</v>
      </c>
      <c r="J62" s="92">
        <v>248384.87999999998</v>
      </c>
      <c r="K62" s="92">
        <v>1200.3599999999999</v>
      </c>
      <c r="L62" s="86">
        <f t="shared" si="4"/>
        <v>16240424.709999999</v>
      </c>
      <c r="M62" s="87">
        <f t="shared" si="5"/>
        <v>26487496.539999999</v>
      </c>
      <c r="N62" s="92">
        <v>18996364.359999999</v>
      </c>
      <c r="O62" s="92">
        <v>7491132.1799999997</v>
      </c>
      <c r="P62" s="87">
        <f t="shared" si="6"/>
        <v>163784.69</v>
      </c>
      <c r="Q62" s="92">
        <v>80692.5</v>
      </c>
      <c r="R62" s="92">
        <v>83092.19</v>
      </c>
      <c r="S62" s="92">
        <v>0</v>
      </c>
      <c r="T62" s="89">
        <f t="shared" si="8"/>
        <v>0</v>
      </c>
      <c r="U62" s="89">
        <f t="shared" si="9"/>
        <v>0</v>
      </c>
      <c r="V62" s="89">
        <f t="shared" si="10"/>
        <v>0</v>
      </c>
      <c r="W62" s="89">
        <f t="shared" si="11"/>
        <v>0</v>
      </c>
    </row>
    <row r="63" spans="1:23" ht="23.1" customHeight="1">
      <c r="A63" s="110">
        <v>57</v>
      </c>
      <c r="B63" s="91" t="s">
        <v>21</v>
      </c>
      <c r="C63" s="92">
        <v>41743818.390000001</v>
      </c>
      <c r="D63" s="92">
        <v>12882902.26</v>
      </c>
      <c r="E63" s="92">
        <f t="shared" si="7"/>
        <v>54626720.649999999</v>
      </c>
      <c r="F63" s="92">
        <v>4265000</v>
      </c>
      <c r="G63" s="92">
        <v>20874638.429999992</v>
      </c>
      <c r="H63" s="92">
        <v>208120.01</v>
      </c>
      <c r="I63" s="92">
        <v>29023.83</v>
      </c>
      <c r="J63" s="92">
        <v>766309.68999999983</v>
      </c>
      <c r="K63" s="92">
        <v>13581.73</v>
      </c>
      <c r="L63" s="86">
        <f t="shared" si="4"/>
        <v>21891673.689999994</v>
      </c>
      <c r="M63" s="87">
        <f t="shared" si="5"/>
        <v>38030644.189999998</v>
      </c>
      <c r="N63" s="92">
        <v>27936405.059999995</v>
      </c>
      <c r="O63" s="92">
        <v>10094239.130000001</v>
      </c>
      <c r="P63" s="87">
        <f t="shared" si="6"/>
        <v>434942.93</v>
      </c>
      <c r="Q63" s="92">
        <v>149802.25</v>
      </c>
      <c r="R63" s="92">
        <v>285140.68</v>
      </c>
      <c r="S63" s="92">
        <v>0</v>
      </c>
      <c r="T63" s="89">
        <f t="shared" si="8"/>
        <v>0</v>
      </c>
      <c r="U63" s="89">
        <f t="shared" si="9"/>
        <v>0</v>
      </c>
      <c r="V63" s="89">
        <f t="shared" si="10"/>
        <v>-13561.969999991357</v>
      </c>
      <c r="W63" s="89">
        <f t="shared" si="11"/>
        <v>0</v>
      </c>
    </row>
    <row r="64" spans="1:23" ht="23.1" customHeight="1">
      <c r="A64" s="90">
        <v>58</v>
      </c>
      <c r="B64" s="93" t="s">
        <v>20</v>
      </c>
      <c r="C64" s="92">
        <v>23891157.140000001</v>
      </c>
      <c r="D64" s="92">
        <v>17652535.010000002</v>
      </c>
      <c r="E64" s="92">
        <f t="shared" si="7"/>
        <v>41543692.150000006</v>
      </c>
      <c r="F64" s="92">
        <v>10100000</v>
      </c>
      <c r="G64" s="92">
        <v>10129424.93</v>
      </c>
      <c r="H64" s="92">
        <v>84641.279999999999</v>
      </c>
      <c r="I64" s="92">
        <v>0</v>
      </c>
      <c r="J64" s="92">
        <v>424671.59</v>
      </c>
      <c r="K64" s="92">
        <v>20</v>
      </c>
      <c r="L64" s="86">
        <f t="shared" si="4"/>
        <v>10638757.799999999</v>
      </c>
      <c r="M64" s="87">
        <f t="shared" si="5"/>
        <v>39164331.630000003</v>
      </c>
      <c r="N64" s="92">
        <v>24480597.32</v>
      </c>
      <c r="O64" s="92">
        <v>14683734.310000001</v>
      </c>
      <c r="P64" s="87">
        <f t="shared" si="6"/>
        <v>413288.55000000005</v>
      </c>
      <c r="Q64" s="92">
        <v>413114.9</v>
      </c>
      <c r="R64" s="92">
        <v>0</v>
      </c>
      <c r="S64" s="92">
        <v>173.65</v>
      </c>
      <c r="T64" s="89">
        <f t="shared" si="8"/>
        <v>0</v>
      </c>
      <c r="U64" s="89">
        <f t="shared" si="9"/>
        <v>0</v>
      </c>
      <c r="V64" s="89">
        <f t="shared" si="10"/>
        <v>2349935.5900000036</v>
      </c>
      <c r="W64" s="89">
        <f t="shared" si="11"/>
        <v>0</v>
      </c>
    </row>
    <row r="65" spans="1:23" ht="23.1" customHeight="1">
      <c r="A65" s="90">
        <v>59</v>
      </c>
      <c r="B65" s="93" t="s">
        <v>19</v>
      </c>
      <c r="C65" s="92">
        <v>21062363.100000001</v>
      </c>
      <c r="D65" s="92">
        <v>10351167.189999999</v>
      </c>
      <c r="E65" s="92">
        <f t="shared" si="7"/>
        <v>31413530.289999999</v>
      </c>
      <c r="F65" s="92">
        <v>3548164</v>
      </c>
      <c r="G65" s="92">
        <v>8559318.2200000007</v>
      </c>
      <c r="H65" s="92">
        <v>72298</v>
      </c>
      <c r="I65" s="92">
        <v>0</v>
      </c>
      <c r="J65" s="92">
        <v>388366.33</v>
      </c>
      <c r="K65" s="92">
        <v>17240</v>
      </c>
      <c r="L65" s="86">
        <f t="shared" si="4"/>
        <v>9037222.5500000007</v>
      </c>
      <c r="M65" s="87">
        <f t="shared" si="5"/>
        <v>26402376.070000004</v>
      </c>
      <c r="N65" s="92">
        <v>18504246.450000003</v>
      </c>
      <c r="O65" s="92">
        <v>7898129.6200000001</v>
      </c>
      <c r="P65" s="87">
        <f t="shared" si="6"/>
        <v>212454.66</v>
      </c>
      <c r="Q65" s="92">
        <v>208892.66</v>
      </c>
      <c r="R65" s="92">
        <v>3562</v>
      </c>
      <c r="S65" s="92">
        <v>0</v>
      </c>
      <c r="T65" s="89">
        <f t="shared" si="8"/>
        <v>0</v>
      </c>
      <c r="U65" s="89">
        <f t="shared" si="9"/>
        <v>0</v>
      </c>
      <c r="V65" s="89">
        <f t="shared" si="10"/>
        <v>0</v>
      </c>
      <c r="W65" s="89">
        <f t="shared" si="11"/>
        <v>0</v>
      </c>
    </row>
    <row r="66" spans="1:23" ht="23.1" customHeight="1">
      <c r="A66" s="90">
        <v>60</v>
      </c>
      <c r="B66" s="93" t="s">
        <v>18</v>
      </c>
      <c r="C66" s="92">
        <v>29397239.309999999</v>
      </c>
      <c r="D66" s="92">
        <v>15233160.5</v>
      </c>
      <c r="E66" s="92">
        <f t="shared" si="7"/>
        <v>44630399.810000002</v>
      </c>
      <c r="F66" s="92">
        <v>6941415</v>
      </c>
      <c r="G66" s="92">
        <v>12939123.1</v>
      </c>
      <c r="H66" s="92">
        <v>42490.57</v>
      </c>
      <c r="I66" s="92">
        <v>466.52</v>
      </c>
      <c r="J66" s="92">
        <v>281686.38</v>
      </c>
      <c r="K66" s="92">
        <v>7619.76</v>
      </c>
      <c r="L66" s="86">
        <f t="shared" si="4"/>
        <v>13271386.33</v>
      </c>
      <c r="M66" s="87">
        <f t="shared" si="5"/>
        <v>35453190.390000001</v>
      </c>
      <c r="N66" s="92">
        <v>19941980.91</v>
      </c>
      <c r="O66" s="92">
        <v>15511209.48</v>
      </c>
      <c r="P66" s="87">
        <f t="shared" si="6"/>
        <v>136417.41</v>
      </c>
      <c r="Q66" s="92">
        <v>135681.41</v>
      </c>
      <c r="R66" s="92">
        <v>736</v>
      </c>
      <c r="S66" s="92">
        <v>0</v>
      </c>
      <c r="T66" s="89">
        <f t="shared" si="8"/>
        <v>0</v>
      </c>
      <c r="U66" s="89">
        <f t="shared" si="9"/>
        <v>0</v>
      </c>
      <c r="V66" s="89">
        <f t="shared" si="10"/>
        <v>3179501.3200000003</v>
      </c>
      <c r="W66" s="89">
        <f t="shared" si="11"/>
        <v>0</v>
      </c>
    </row>
    <row r="67" spans="1:23" ht="23.1" customHeight="1">
      <c r="A67" s="90">
        <v>61</v>
      </c>
      <c r="B67" s="93" t="s">
        <v>17</v>
      </c>
      <c r="C67" s="92">
        <v>31180994.300000001</v>
      </c>
      <c r="D67" s="92">
        <v>12555974.18</v>
      </c>
      <c r="E67" s="92">
        <f t="shared" si="7"/>
        <v>43736968.480000004</v>
      </c>
      <c r="F67" s="92">
        <v>12100000</v>
      </c>
      <c r="G67" s="92">
        <v>12877322.619999999</v>
      </c>
      <c r="H67" s="92">
        <v>103897.21</v>
      </c>
      <c r="I67" s="92">
        <v>55868.27</v>
      </c>
      <c r="J67" s="92">
        <v>516837.3</v>
      </c>
      <c r="K67" s="92">
        <v>906.8</v>
      </c>
      <c r="L67" s="86">
        <f t="shared" si="4"/>
        <v>13554832.200000001</v>
      </c>
      <c r="M67" s="87">
        <f t="shared" si="5"/>
        <v>40579176.350000001</v>
      </c>
      <c r="N67" s="92">
        <v>24958232.52</v>
      </c>
      <c r="O67" s="92">
        <v>15620943.83</v>
      </c>
      <c r="P67" s="87">
        <f t="shared" si="6"/>
        <v>243452.08000000002</v>
      </c>
      <c r="Q67" s="92">
        <v>89923.05</v>
      </c>
      <c r="R67" s="92">
        <v>153529.03</v>
      </c>
      <c r="S67" s="92">
        <v>0</v>
      </c>
      <c r="T67" s="89">
        <f t="shared" si="8"/>
        <v>0</v>
      </c>
      <c r="U67" s="89">
        <f t="shared" si="9"/>
        <v>0</v>
      </c>
      <c r="V67" s="89">
        <f t="shared" si="10"/>
        <v>2380469.5100000054</v>
      </c>
      <c r="W67" s="89">
        <f t="shared" si="11"/>
        <v>0</v>
      </c>
    </row>
    <row r="68" spans="1:23" ht="23.1" customHeight="1">
      <c r="A68" s="90">
        <v>62</v>
      </c>
      <c r="B68" s="93" t="s">
        <v>16</v>
      </c>
      <c r="C68" s="92">
        <v>81301824.680000007</v>
      </c>
      <c r="D68" s="92">
        <v>18128486.420000002</v>
      </c>
      <c r="E68" s="92">
        <f t="shared" si="7"/>
        <v>99430311.100000009</v>
      </c>
      <c r="F68" s="92">
        <v>9400000</v>
      </c>
      <c r="G68" s="92">
        <v>36397214.519999996</v>
      </c>
      <c r="H68" s="92">
        <v>437203.17</v>
      </c>
      <c r="I68" s="92">
        <v>719.25</v>
      </c>
      <c r="J68" s="92">
        <v>768832.65</v>
      </c>
      <c r="K68" s="92">
        <v>3406.0000000000005</v>
      </c>
      <c r="L68" s="86">
        <f t="shared" si="4"/>
        <v>37607375.589999996</v>
      </c>
      <c r="M68" s="87">
        <f t="shared" si="5"/>
        <v>72435423.620000005</v>
      </c>
      <c r="N68" s="92">
        <v>55756463.280000001</v>
      </c>
      <c r="O68" s="92">
        <v>16678960.339999998</v>
      </c>
      <c r="P68" s="87">
        <f t="shared" si="6"/>
        <v>623054.04</v>
      </c>
      <c r="Q68" s="92">
        <v>622383.04</v>
      </c>
      <c r="R68" s="92">
        <v>671</v>
      </c>
      <c r="S68" s="92">
        <v>0</v>
      </c>
      <c r="T68" s="89">
        <f t="shared" si="8"/>
        <v>0</v>
      </c>
      <c r="U68" s="89">
        <f t="shared" si="9"/>
        <v>0</v>
      </c>
      <c r="V68" s="89">
        <f t="shared" si="10"/>
        <v>-2327.0399999916553</v>
      </c>
      <c r="W68" s="89">
        <f t="shared" si="11"/>
        <v>0</v>
      </c>
    </row>
    <row r="69" spans="1:23" ht="23.1" customHeight="1">
      <c r="A69" s="90">
        <v>63</v>
      </c>
      <c r="B69" s="93" t="s">
        <v>15</v>
      </c>
      <c r="C69" s="92">
        <v>50573946.920000002</v>
      </c>
      <c r="D69" s="92">
        <v>12626042.74</v>
      </c>
      <c r="E69" s="92">
        <f t="shared" si="7"/>
        <v>63199989.660000004</v>
      </c>
      <c r="F69" s="92">
        <v>4103110</v>
      </c>
      <c r="G69" s="92">
        <v>16958814.880000003</v>
      </c>
      <c r="H69" s="92">
        <v>194612.47</v>
      </c>
      <c r="I69" s="92">
        <v>0</v>
      </c>
      <c r="J69" s="92">
        <v>1081317.05</v>
      </c>
      <c r="K69" s="92">
        <v>21694.89</v>
      </c>
      <c r="L69" s="86">
        <f t="shared" si="4"/>
        <v>18256439.290000003</v>
      </c>
      <c r="M69" s="87">
        <f t="shared" si="5"/>
        <v>50361983.520000003</v>
      </c>
      <c r="N69" s="92">
        <v>41416193.120000005</v>
      </c>
      <c r="O69" s="92">
        <v>8945790.3999999985</v>
      </c>
      <c r="P69" s="87">
        <f t="shared" si="6"/>
        <v>496177.17</v>
      </c>
      <c r="Q69" s="92">
        <v>492140.17</v>
      </c>
      <c r="R69" s="92">
        <v>4037</v>
      </c>
      <c r="S69" s="92">
        <v>0</v>
      </c>
      <c r="T69" s="89">
        <f t="shared" si="8"/>
        <v>0</v>
      </c>
      <c r="U69" s="89">
        <f t="shared" si="9"/>
        <v>0</v>
      </c>
      <c r="V69" s="89">
        <f t="shared" si="10"/>
        <v>-17698.740000009537</v>
      </c>
      <c r="W69" s="89">
        <f t="shared" si="11"/>
        <v>0</v>
      </c>
    </row>
    <row r="70" spans="1:23" ht="23.1" customHeight="1">
      <c r="A70" s="90">
        <v>64</v>
      </c>
      <c r="B70" s="93" t="s">
        <v>14</v>
      </c>
      <c r="C70" s="92">
        <v>56495326.310000002</v>
      </c>
      <c r="D70" s="92">
        <v>11683741.18</v>
      </c>
      <c r="E70" s="92">
        <f t="shared" si="7"/>
        <v>68179067.49000001</v>
      </c>
      <c r="F70" s="92">
        <v>2342400</v>
      </c>
      <c r="G70" s="92">
        <v>12486044.470000001</v>
      </c>
      <c r="H70" s="92">
        <v>349323.1</v>
      </c>
      <c r="I70" s="92">
        <v>0</v>
      </c>
      <c r="J70" s="92">
        <v>711778.12</v>
      </c>
      <c r="K70" s="92">
        <v>0</v>
      </c>
      <c r="L70" s="86">
        <f t="shared" si="4"/>
        <v>13547145.689999999</v>
      </c>
      <c r="M70" s="87">
        <f t="shared" si="5"/>
        <v>52377347.759999998</v>
      </c>
      <c r="N70" s="92">
        <v>30459597.489999998</v>
      </c>
      <c r="O70" s="92">
        <v>21917750.27</v>
      </c>
      <c r="P70" s="87">
        <f t="shared" si="6"/>
        <v>359775.38</v>
      </c>
      <c r="Q70" s="92">
        <v>359775.38</v>
      </c>
      <c r="R70" s="92">
        <v>0</v>
      </c>
      <c r="S70" s="92">
        <v>0</v>
      </c>
      <c r="T70" s="89">
        <f t="shared" si="8"/>
        <v>0</v>
      </c>
      <c r="U70" s="89">
        <f t="shared" si="9"/>
        <v>0</v>
      </c>
      <c r="V70" s="89">
        <f t="shared" si="10"/>
        <v>5658075.2600000128</v>
      </c>
      <c r="W70" s="89">
        <f t="shared" si="11"/>
        <v>0</v>
      </c>
    </row>
    <row r="71" spans="1:23" ht="23.1" customHeight="1">
      <c r="A71" s="110">
        <v>65</v>
      </c>
      <c r="B71" s="91" t="s">
        <v>13</v>
      </c>
      <c r="C71" s="92">
        <v>28482624.510000002</v>
      </c>
      <c r="D71" s="92">
        <v>8388244.7400000002</v>
      </c>
      <c r="E71" s="92">
        <f t="shared" si="7"/>
        <v>36870869.25</v>
      </c>
      <c r="F71" s="92">
        <v>2834395</v>
      </c>
      <c r="G71" s="92">
        <v>5754500.8499999996</v>
      </c>
      <c r="H71" s="92">
        <v>141881.97</v>
      </c>
      <c r="I71" s="92">
        <v>0</v>
      </c>
      <c r="J71" s="92">
        <v>499319.42</v>
      </c>
      <c r="K71" s="92">
        <v>0</v>
      </c>
      <c r="L71" s="86">
        <f t="shared" si="4"/>
        <v>6395702.2399999993</v>
      </c>
      <c r="M71" s="87">
        <f t="shared" si="5"/>
        <v>31354245.699999999</v>
      </c>
      <c r="N71" s="92">
        <v>25246581.140000001</v>
      </c>
      <c r="O71" s="92">
        <v>6107664.5599999996</v>
      </c>
      <c r="P71" s="87">
        <f t="shared" si="6"/>
        <v>366328.21</v>
      </c>
      <c r="Q71" s="92">
        <v>366328.21</v>
      </c>
      <c r="R71" s="92">
        <v>0</v>
      </c>
      <c r="S71" s="92">
        <v>0</v>
      </c>
      <c r="T71" s="89">
        <f t="shared" ref="T71:T84" si="12">+C71+D71-E71</f>
        <v>0</v>
      </c>
      <c r="U71" s="89">
        <f t="shared" ref="U71:U84" si="13">+G71+H71+I71+J71+K71-L71</f>
        <v>0</v>
      </c>
      <c r="V71" s="89">
        <f t="shared" ref="V71:V84" si="14">+E71+F71-G71-M71</f>
        <v>2596517.6999999993</v>
      </c>
      <c r="W71" s="89">
        <f t="shared" ref="W71:W84" si="15">+N71+O71-M71</f>
        <v>0</v>
      </c>
    </row>
    <row r="72" spans="1:23" ht="23.1" customHeight="1">
      <c r="A72" s="90">
        <v>66</v>
      </c>
      <c r="B72" s="93" t="s">
        <v>12</v>
      </c>
      <c r="C72" s="92">
        <v>75096536.680000007</v>
      </c>
      <c r="D72" s="92">
        <v>15068310.560000001</v>
      </c>
      <c r="E72" s="92">
        <f t="shared" si="7"/>
        <v>90164847.24000001</v>
      </c>
      <c r="F72" s="92">
        <v>7041820</v>
      </c>
      <c r="G72" s="92">
        <v>19810147.280000001</v>
      </c>
      <c r="H72" s="92">
        <v>228577.98</v>
      </c>
      <c r="I72" s="92">
        <v>24150</v>
      </c>
      <c r="J72" s="92">
        <v>1547449.95</v>
      </c>
      <c r="K72" s="92">
        <v>27114.54</v>
      </c>
      <c r="L72" s="86">
        <f t="shared" ref="L72:L83" si="16">G72+H72+I72+J72+K72</f>
        <v>21637439.75</v>
      </c>
      <c r="M72" s="87">
        <f t="shared" ref="M72:M83" si="17">N72+O72</f>
        <v>69192272.210000008</v>
      </c>
      <c r="N72" s="92">
        <v>52935314.32</v>
      </c>
      <c r="O72" s="92">
        <v>16256957.890000001</v>
      </c>
      <c r="P72" s="87">
        <f t="shared" ref="P72:P83" si="18">+Q72+R72+S72</f>
        <v>503001.14</v>
      </c>
      <c r="Q72" s="92">
        <v>353473.98</v>
      </c>
      <c r="R72" s="92">
        <v>149527.16</v>
      </c>
      <c r="S72" s="92">
        <v>0</v>
      </c>
      <c r="T72" s="89">
        <f t="shared" si="12"/>
        <v>0</v>
      </c>
      <c r="U72" s="89">
        <f t="shared" si="13"/>
        <v>0</v>
      </c>
      <c r="V72" s="89">
        <f t="shared" si="14"/>
        <v>8204247.75</v>
      </c>
      <c r="W72" s="89">
        <f t="shared" si="15"/>
        <v>0</v>
      </c>
    </row>
    <row r="73" spans="1:23" ht="23.1" customHeight="1">
      <c r="A73" s="90">
        <v>67</v>
      </c>
      <c r="B73" s="93" t="s">
        <v>11</v>
      </c>
      <c r="C73" s="92">
        <v>39528658</v>
      </c>
      <c r="D73" s="92">
        <v>14566996.140000001</v>
      </c>
      <c r="E73" s="92">
        <f t="shared" ref="E73:E83" si="19">SUM(C73:D73)</f>
        <v>54095654.140000001</v>
      </c>
      <c r="F73" s="92">
        <v>4966000</v>
      </c>
      <c r="G73" s="92">
        <v>9158339.1999999993</v>
      </c>
      <c r="H73" s="92">
        <v>110168</v>
      </c>
      <c r="I73" s="92">
        <v>170273.92000000001</v>
      </c>
      <c r="J73" s="92">
        <v>528812.28</v>
      </c>
      <c r="K73" s="92">
        <v>0</v>
      </c>
      <c r="L73" s="86">
        <f t="shared" si="16"/>
        <v>9967593.3999999985</v>
      </c>
      <c r="M73" s="87">
        <f t="shared" si="17"/>
        <v>45905685.729999997</v>
      </c>
      <c r="N73" s="92">
        <v>34774459.149999999</v>
      </c>
      <c r="O73" s="92">
        <v>11131226.58</v>
      </c>
      <c r="P73" s="87">
        <f t="shared" si="18"/>
        <v>855336.1100000001</v>
      </c>
      <c r="Q73" s="92">
        <v>178476.93</v>
      </c>
      <c r="R73" s="92">
        <v>626859.18000000005</v>
      </c>
      <c r="S73" s="92">
        <v>50000</v>
      </c>
      <c r="T73" s="89">
        <f t="shared" si="12"/>
        <v>0</v>
      </c>
      <c r="U73" s="89">
        <f t="shared" si="13"/>
        <v>0</v>
      </c>
      <c r="V73" s="89">
        <f t="shared" si="14"/>
        <v>3997629.2100000009</v>
      </c>
      <c r="W73" s="89">
        <f t="shared" si="15"/>
        <v>0</v>
      </c>
    </row>
    <row r="74" spans="1:23" ht="23.1" customHeight="1">
      <c r="A74" s="90">
        <v>68</v>
      </c>
      <c r="B74" s="93" t="s">
        <v>10</v>
      </c>
      <c r="C74" s="92">
        <v>35074806.229999997</v>
      </c>
      <c r="D74" s="92">
        <v>9101529.8800000008</v>
      </c>
      <c r="E74" s="92">
        <f t="shared" si="19"/>
        <v>44176336.109999999</v>
      </c>
      <c r="F74" s="92">
        <v>6000000</v>
      </c>
      <c r="G74" s="92">
        <v>11885449.24</v>
      </c>
      <c r="H74" s="92">
        <v>94741.25</v>
      </c>
      <c r="I74" s="92">
        <v>33936.32</v>
      </c>
      <c r="J74" s="92">
        <v>532973.09</v>
      </c>
      <c r="K74" s="92">
        <v>0.05</v>
      </c>
      <c r="L74" s="86">
        <f t="shared" si="16"/>
        <v>12547099.950000001</v>
      </c>
      <c r="M74" s="87">
        <f t="shared" si="17"/>
        <v>31043851.399999999</v>
      </c>
      <c r="N74" s="92">
        <v>20654852.379999999</v>
      </c>
      <c r="O74" s="92">
        <v>10388999.02</v>
      </c>
      <c r="P74" s="87">
        <f t="shared" si="18"/>
        <v>342589.85</v>
      </c>
      <c r="Q74" s="92">
        <v>241942.85</v>
      </c>
      <c r="R74" s="92">
        <v>100412</v>
      </c>
      <c r="S74" s="92">
        <v>235</v>
      </c>
      <c r="T74" s="89">
        <f t="shared" si="12"/>
        <v>0</v>
      </c>
      <c r="U74" s="89">
        <f t="shared" si="13"/>
        <v>0</v>
      </c>
      <c r="V74" s="89">
        <f t="shared" si="14"/>
        <v>7247035.4699999988</v>
      </c>
      <c r="W74" s="89">
        <f t="shared" si="15"/>
        <v>0</v>
      </c>
    </row>
    <row r="75" spans="1:23" ht="23.1" customHeight="1">
      <c r="A75" s="90">
        <v>69</v>
      </c>
      <c r="B75" s="93" t="s">
        <v>9</v>
      </c>
      <c r="C75" s="92">
        <v>93692281.930000007</v>
      </c>
      <c r="D75" s="92">
        <v>23065041.510000002</v>
      </c>
      <c r="E75" s="92">
        <f t="shared" si="19"/>
        <v>116757323.44000001</v>
      </c>
      <c r="F75" s="92">
        <v>6074690</v>
      </c>
      <c r="G75" s="92">
        <v>24565333.760000002</v>
      </c>
      <c r="H75" s="92">
        <v>343244.2</v>
      </c>
      <c r="I75" s="92">
        <v>15426.78</v>
      </c>
      <c r="J75" s="92">
        <v>1528713.16</v>
      </c>
      <c r="K75" s="92">
        <v>5581.58</v>
      </c>
      <c r="L75" s="86">
        <f t="shared" si="16"/>
        <v>26458299.48</v>
      </c>
      <c r="M75" s="87">
        <f t="shared" si="17"/>
        <v>90410972.180000007</v>
      </c>
      <c r="N75" s="92">
        <v>69580383.200000003</v>
      </c>
      <c r="O75" s="92">
        <v>20830588.98</v>
      </c>
      <c r="P75" s="87">
        <f t="shared" si="18"/>
        <v>1910671.8599999999</v>
      </c>
      <c r="Q75" s="92">
        <v>1432493.5</v>
      </c>
      <c r="R75" s="92">
        <v>413516.73</v>
      </c>
      <c r="S75" s="92">
        <v>64661.63</v>
      </c>
      <c r="T75" s="89">
        <f t="shared" si="12"/>
        <v>0</v>
      </c>
      <c r="U75" s="89">
        <f t="shared" si="13"/>
        <v>0</v>
      </c>
      <c r="V75" s="89">
        <f t="shared" si="14"/>
        <v>7855707.5</v>
      </c>
      <c r="W75" s="89">
        <f t="shared" si="15"/>
        <v>0</v>
      </c>
    </row>
    <row r="76" spans="1:23" ht="23.1" customHeight="1">
      <c r="A76" s="90">
        <v>70</v>
      </c>
      <c r="B76" s="93" t="s">
        <v>8</v>
      </c>
      <c r="C76" s="92">
        <v>27266463.129999999</v>
      </c>
      <c r="D76" s="92">
        <v>7876062.8099999996</v>
      </c>
      <c r="E76" s="92">
        <f t="shared" si="19"/>
        <v>35142525.939999998</v>
      </c>
      <c r="F76" s="92">
        <v>3572465</v>
      </c>
      <c r="G76" s="92">
        <v>7028228.3099999996</v>
      </c>
      <c r="H76" s="92">
        <v>128649.61</v>
      </c>
      <c r="I76" s="92">
        <v>0</v>
      </c>
      <c r="J76" s="92">
        <v>411998.23</v>
      </c>
      <c r="K76" s="92">
        <v>124.27</v>
      </c>
      <c r="L76" s="86">
        <f t="shared" si="16"/>
        <v>7569000.4199999999</v>
      </c>
      <c r="M76" s="87">
        <f t="shared" si="17"/>
        <v>28785868.509999998</v>
      </c>
      <c r="N76" s="92">
        <v>19812358.34</v>
      </c>
      <c r="O76" s="92">
        <v>8973510.1699999999</v>
      </c>
      <c r="P76" s="87">
        <f t="shared" si="18"/>
        <v>181172.23</v>
      </c>
      <c r="Q76" s="92">
        <v>180172.23</v>
      </c>
      <c r="R76" s="92">
        <v>0</v>
      </c>
      <c r="S76" s="92">
        <v>1000</v>
      </c>
      <c r="T76" s="89">
        <f t="shared" si="12"/>
        <v>0</v>
      </c>
      <c r="U76" s="89">
        <f t="shared" si="13"/>
        <v>0</v>
      </c>
      <c r="V76" s="89">
        <f t="shared" si="14"/>
        <v>2900894.120000001</v>
      </c>
      <c r="W76" s="89">
        <f t="shared" si="15"/>
        <v>0</v>
      </c>
    </row>
    <row r="77" spans="1:23" ht="23.1" customHeight="1">
      <c r="A77" s="110">
        <v>71</v>
      </c>
      <c r="B77" s="91" t="s">
        <v>7</v>
      </c>
      <c r="C77" s="92">
        <v>50668409.479999997</v>
      </c>
      <c r="D77" s="92">
        <v>28289745.059999999</v>
      </c>
      <c r="E77" s="92">
        <f t="shared" si="19"/>
        <v>78958154.539999992</v>
      </c>
      <c r="F77" s="92">
        <v>8000000</v>
      </c>
      <c r="G77" s="92">
        <v>20055824.57</v>
      </c>
      <c r="H77" s="92">
        <v>293490.39</v>
      </c>
      <c r="I77" s="92">
        <v>0</v>
      </c>
      <c r="J77" s="92">
        <v>701230.84</v>
      </c>
      <c r="K77" s="92">
        <v>4761</v>
      </c>
      <c r="L77" s="86">
        <f t="shared" si="16"/>
        <v>21055306.800000001</v>
      </c>
      <c r="M77" s="87">
        <f t="shared" si="17"/>
        <v>60892191.520000003</v>
      </c>
      <c r="N77" s="92">
        <v>36589018.810000002</v>
      </c>
      <c r="O77" s="92">
        <v>24303172.710000001</v>
      </c>
      <c r="P77" s="87">
        <f t="shared" si="18"/>
        <v>583877.15999999992</v>
      </c>
      <c r="Q77" s="92">
        <v>574741.34</v>
      </c>
      <c r="R77" s="92">
        <v>600</v>
      </c>
      <c r="S77" s="92">
        <v>8535.82</v>
      </c>
      <c r="T77" s="89">
        <f t="shared" si="12"/>
        <v>0</v>
      </c>
      <c r="U77" s="89">
        <f t="shared" si="13"/>
        <v>0</v>
      </c>
      <c r="V77" s="89">
        <f t="shared" si="14"/>
        <v>6010138.4499999881</v>
      </c>
      <c r="W77" s="89">
        <f t="shared" si="15"/>
        <v>0</v>
      </c>
    </row>
    <row r="78" spans="1:23" ht="23.1" customHeight="1">
      <c r="A78" s="90">
        <v>72</v>
      </c>
      <c r="B78" s="93" t="s">
        <v>6</v>
      </c>
      <c r="C78" s="92">
        <v>34258388.789999999</v>
      </c>
      <c r="D78" s="92">
        <v>10167218.060000001</v>
      </c>
      <c r="E78" s="92">
        <f t="shared" si="19"/>
        <v>44425606.850000001</v>
      </c>
      <c r="F78" s="92">
        <v>1466800</v>
      </c>
      <c r="G78" s="92">
        <v>10978005.869999999</v>
      </c>
      <c r="H78" s="92">
        <v>88015</v>
      </c>
      <c r="I78" s="92">
        <v>0</v>
      </c>
      <c r="J78" s="92">
        <v>459148.34</v>
      </c>
      <c r="K78" s="92">
        <v>0</v>
      </c>
      <c r="L78" s="86">
        <f t="shared" si="16"/>
        <v>11525169.209999999</v>
      </c>
      <c r="M78" s="87">
        <f t="shared" si="17"/>
        <v>30179210.560000002</v>
      </c>
      <c r="N78" s="92">
        <v>24097225.300000001</v>
      </c>
      <c r="O78" s="92">
        <v>6081985.2599999998</v>
      </c>
      <c r="P78" s="87">
        <f t="shared" si="18"/>
        <v>279085.5</v>
      </c>
      <c r="Q78" s="92">
        <v>279085.5</v>
      </c>
      <c r="R78" s="92">
        <v>0</v>
      </c>
      <c r="S78" s="92">
        <v>0</v>
      </c>
      <c r="T78" s="89">
        <f t="shared" si="12"/>
        <v>0</v>
      </c>
      <c r="U78" s="89">
        <f t="shared" si="13"/>
        <v>0</v>
      </c>
      <c r="V78" s="89">
        <f t="shared" si="14"/>
        <v>4735190.4200000018</v>
      </c>
      <c r="W78" s="89">
        <f t="shared" si="15"/>
        <v>0</v>
      </c>
    </row>
    <row r="79" spans="1:23" ht="23.1" customHeight="1">
      <c r="A79" s="90">
        <v>73</v>
      </c>
      <c r="B79" s="93" t="s">
        <v>5</v>
      </c>
      <c r="C79" s="92">
        <v>41124201.200000003</v>
      </c>
      <c r="D79" s="92">
        <v>28852267.75</v>
      </c>
      <c r="E79" s="92">
        <f t="shared" si="19"/>
        <v>69976468.950000003</v>
      </c>
      <c r="F79" s="92">
        <v>7544350</v>
      </c>
      <c r="G79" s="92">
        <v>11172186</v>
      </c>
      <c r="H79" s="92">
        <v>46603</v>
      </c>
      <c r="I79" s="92">
        <v>2036.51</v>
      </c>
      <c r="J79" s="92">
        <v>686969.65</v>
      </c>
      <c r="K79" s="92">
        <v>0</v>
      </c>
      <c r="L79" s="86">
        <f t="shared" si="16"/>
        <v>11907795.16</v>
      </c>
      <c r="M79" s="87">
        <f t="shared" si="17"/>
        <v>63189682.909999996</v>
      </c>
      <c r="N79" s="92">
        <v>37531868.689999998</v>
      </c>
      <c r="O79" s="92">
        <v>25657814.219999999</v>
      </c>
      <c r="P79" s="87">
        <f t="shared" si="18"/>
        <v>182131.58000000002</v>
      </c>
      <c r="Q79" s="92">
        <v>156986.29</v>
      </c>
      <c r="R79" s="92">
        <v>25145.29</v>
      </c>
      <c r="S79" s="92">
        <v>0</v>
      </c>
      <c r="T79" s="89">
        <f t="shared" si="12"/>
        <v>0</v>
      </c>
      <c r="U79" s="89">
        <f t="shared" si="13"/>
        <v>0</v>
      </c>
      <c r="V79" s="89">
        <f t="shared" si="14"/>
        <v>3158950.0400000066</v>
      </c>
      <c r="W79" s="89">
        <f t="shared" si="15"/>
        <v>0</v>
      </c>
    </row>
    <row r="80" spans="1:23" ht="23.1" customHeight="1">
      <c r="A80" s="90">
        <v>74</v>
      </c>
      <c r="B80" s="93" t="s">
        <v>4</v>
      </c>
      <c r="C80" s="92">
        <v>56604052.729999997</v>
      </c>
      <c r="D80" s="92">
        <v>7853937.4400000004</v>
      </c>
      <c r="E80" s="92">
        <f t="shared" si="19"/>
        <v>64457990.169999994</v>
      </c>
      <c r="F80" s="92">
        <v>1373000</v>
      </c>
      <c r="G80" s="92">
        <v>13519849.080000002</v>
      </c>
      <c r="H80" s="92">
        <v>89523.39</v>
      </c>
      <c r="I80" s="92">
        <v>0</v>
      </c>
      <c r="J80" s="92">
        <v>905549.85999999987</v>
      </c>
      <c r="K80" s="92">
        <v>11151</v>
      </c>
      <c r="L80" s="86">
        <v>14526073.330000002</v>
      </c>
      <c r="M80" s="87">
        <f t="shared" si="17"/>
        <v>52506552.939999998</v>
      </c>
      <c r="N80" s="92">
        <v>40703747.789999999</v>
      </c>
      <c r="O80" s="92">
        <v>11802805.15</v>
      </c>
      <c r="P80" s="87">
        <f t="shared" si="18"/>
        <v>300279.3</v>
      </c>
      <c r="Q80" s="92">
        <v>300279.3</v>
      </c>
      <c r="R80" s="92">
        <v>0</v>
      </c>
      <c r="S80" s="92">
        <v>0</v>
      </c>
      <c r="T80" s="89">
        <f t="shared" si="12"/>
        <v>0</v>
      </c>
      <c r="U80" s="89">
        <f t="shared" si="13"/>
        <v>0</v>
      </c>
      <c r="V80" s="89">
        <f t="shared" si="14"/>
        <v>-195411.85000000894</v>
      </c>
      <c r="W80" s="89">
        <f t="shared" si="15"/>
        <v>0</v>
      </c>
    </row>
    <row r="81" spans="1:23" ht="23.1" customHeight="1">
      <c r="A81" s="90">
        <v>75</v>
      </c>
      <c r="B81" s="93" t="s">
        <v>3</v>
      </c>
      <c r="C81" s="92">
        <v>51116082.859999999</v>
      </c>
      <c r="D81" s="92">
        <v>11884722.68</v>
      </c>
      <c r="E81" s="92">
        <f t="shared" si="19"/>
        <v>63000805.539999999</v>
      </c>
      <c r="F81" s="92">
        <v>9067570</v>
      </c>
      <c r="G81" s="92">
        <v>8729484.3800000008</v>
      </c>
      <c r="H81" s="92">
        <v>64515.19</v>
      </c>
      <c r="I81" s="92">
        <v>0</v>
      </c>
      <c r="J81" s="92">
        <v>890912.78</v>
      </c>
      <c r="K81" s="92">
        <v>0</v>
      </c>
      <c r="L81" s="86">
        <f t="shared" si="16"/>
        <v>9684912.3499999996</v>
      </c>
      <c r="M81" s="87">
        <f t="shared" si="17"/>
        <v>59029991.810000002</v>
      </c>
      <c r="N81" s="92">
        <v>38599039.840000004</v>
      </c>
      <c r="O81" s="92">
        <v>20430951.969999999</v>
      </c>
      <c r="P81" s="87">
        <f t="shared" si="18"/>
        <v>66423.97</v>
      </c>
      <c r="Q81" s="92">
        <v>66423.97</v>
      </c>
      <c r="R81" s="92">
        <v>0</v>
      </c>
      <c r="S81" s="92">
        <v>0</v>
      </c>
      <c r="T81" s="89">
        <f t="shared" si="12"/>
        <v>0</v>
      </c>
      <c r="U81" s="89">
        <f t="shared" si="13"/>
        <v>0</v>
      </c>
      <c r="V81" s="89">
        <f t="shared" si="14"/>
        <v>4308899.3499999866</v>
      </c>
      <c r="W81" s="89">
        <f t="shared" si="15"/>
        <v>0</v>
      </c>
    </row>
    <row r="82" spans="1:23" ht="23.1" customHeight="1">
      <c r="A82" s="90">
        <v>76</v>
      </c>
      <c r="B82" s="93" t="s">
        <v>2</v>
      </c>
      <c r="C82" s="92">
        <v>46266429.549999997</v>
      </c>
      <c r="D82" s="92">
        <v>13005568.57</v>
      </c>
      <c r="E82" s="92">
        <f t="shared" si="19"/>
        <v>59271998.119999997</v>
      </c>
      <c r="F82" s="92">
        <v>6400000</v>
      </c>
      <c r="G82" s="92">
        <v>14439772.51</v>
      </c>
      <c r="H82" s="92">
        <v>113307.96</v>
      </c>
      <c r="I82" s="92">
        <v>0</v>
      </c>
      <c r="J82" s="92">
        <v>503318.66</v>
      </c>
      <c r="K82" s="92">
        <v>0</v>
      </c>
      <c r="L82" s="86">
        <f t="shared" si="16"/>
        <v>15056399.130000001</v>
      </c>
      <c r="M82" s="87">
        <f t="shared" si="17"/>
        <v>47942535.350000001</v>
      </c>
      <c r="N82" s="92">
        <v>32489885.280000001</v>
      </c>
      <c r="O82" s="92">
        <v>15452650.07</v>
      </c>
      <c r="P82" s="87">
        <f t="shared" si="18"/>
        <v>239742.86</v>
      </c>
      <c r="Q82" s="92">
        <v>239742.86</v>
      </c>
      <c r="R82" s="92">
        <v>0</v>
      </c>
      <c r="S82" s="92">
        <v>0</v>
      </c>
      <c r="T82" s="89">
        <f t="shared" si="12"/>
        <v>0</v>
      </c>
      <c r="U82" s="89">
        <f t="shared" si="13"/>
        <v>0</v>
      </c>
      <c r="V82" s="89">
        <f t="shared" si="14"/>
        <v>3289690.2599999979</v>
      </c>
      <c r="W82" s="89">
        <f t="shared" si="15"/>
        <v>0</v>
      </c>
    </row>
    <row r="83" spans="1:23" ht="23.1" customHeight="1">
      <c r="A83" s="100">
        <v>77</v>
      </c>
      <c r="B83" s="101" t="s">
        <v>1</v>
      </c>
      <c r="C83" s="84">
        <v>79592647.420000002</v>
      </c>
      <c r="D83" s="84">
        <v>16658575.380000001</v>
      </c>
      <c r="E83" s="92">
        <f t="shared" si="19"/>
        <v>96251222.799999997</v>
      </c>
      <c r="F83" s="85">
        <v>0</v>
      </c>
      <c r="G83" s="84">
        <v>7118697.71</v>
      </c>
      <c r="H83" s="84">
        <v>61669.48</v>
      </c>
      <c r="I83" s="84">
        <v>0</v>
      </c>
      <c r="J83" s="84">
        <v>286066.93</v>
      </c>
      <c r="K83" s="84">
        <v>0</v>
      </c>
      <c r="L83" s="86">
        <f t="shared" si="16"/>
        <v>7466434.1200000001</v>
      </c>
      <c r="M83" s="87">
        <f t="shared" si="17"/>
        <v>87340727.810000002</v>
      </c>
      <c r="N83" s="84">
        <v>83577792.810000002</v>
      </c>
      <c r="O83" s="84">
        <v>3762935</v>
      </c>
      <c r="P83" s="87">
        <f t="shared" si="18"/>
        <v>2354392.5699999998</v>
      </c>
      <c r="Q83" s="84">
        <v>2354392.5699999998</v>
      </c>
      <c r="R83" s="84">
        <v>0</v>
      </c>
      <c r="S83" s="84">
        <v>0</v>
      </c>
      <c r="T83" s="89">
        <f t="shared" si="12"/>
        <v>0</v>
      </c>
      <c r="U83" s="89">
        <f t="shared" si="13"/>
        <v>0</v>
      </c>
      <c r="V83" s="89">
        <f t="shared" si="14"/>
        <v>1791797.2800000012</v>
      </c>
      <c r="W83" s="89">
        <f t="shared" si="15"/>
        <v>0</v>
      </c>
    </row>
    <row r="84" spans="1:23" ht="23.1" customHeight="1">
      <c r="A84" s="246" t="s">
        <v>0</v>
      </c>
      <c r="B84" s="247"/>
      <c r="C84" s="102">
        <f t="shared" ref="C84:E84" si="20">SUM(C7:C83)</f>
        <v>3333086583.4759998</v>
      </c>
      <c r="D84" s="102">
        <f t="shared" si="20"/>
        <v>1194886092.2539997</v>
      </c>
      <c r="E84" s="102">
        <f t="shared" si="20"/>
        <v>4527972675.7299986</v>
      </c>
      <c r="F84" s="102">
        <f>SUM(F7:F83)</f>
        <v>599406387</v>
      </c>
      <c r="G84" s="102">
        <f>SUM(G7:G83)</f>
        <v>1302243792.49</v>
      </c>
      <c r="H84" s="102">
        <f t="shared" ref="H84:K84" si="21">SUM(H7:H83)</f>
        <v>12749115.640000001</v>
      </c>
      <c r="I84" s="102">
        <f t="shared" si="21"/>
        <v>1706586.79</v>
      </c>
      <c r="J84" s="102">
        <f t="shared" si="21"/>
        <v>45945515.149999999</v>
      </c>
      <c r="K84" s="102">
        <f t="shared" si="21"/>
        <v>577638.72</v>
      </c>
      <c r="L84" s="103">
        <f>G84+H84+I84+J84+K84</f>
        <v>1363222648.7900002</v>
      </c>
      <c r="M84" s="104">
        <f>SUM(M7:M83)</f>
        <v>3522424852.3500004</v>
      </c>
      <c r="N84" s="102">
        <f>SUM(N7:N83)</f>
        <v>2412057803.5200009</v>
      </c>
      <c r="O84" s="102">
        <f>SUM(O7:O83)</f>
        <v>1108038048.98</v>
      </c>
      <c r="P84" s="88">
        <f t="shared" ref="P84" si="22">Q84+R84+S84</f>
        <v>32361954.190000001</v>
      </c>
      <c r="Q84" s="105">
        <f>SUM(Q7:Q83)</f>
        <v>23133417.610000003</v>
      </c>
      <c r="R84" s="105">
        <f t="shared" ref="R84:S84" si="23">SUM(R7:R83)</f>
        <v>6276620.8799999999</v>
      </c>
      <c r="S84" s="105">
        <f t="shared" si="23"/>
        <v>2951915.6999999993</v>
      </c>
      <c r="T84" s="89">
        <f t="shared" si="12"/>
        <v>0</v>
      </c>
      <c r="U84" s="89">
        <f t="shared" si="13"/>
        <v>0</v>
      </c>
      <c r="V84" s="89">
        <f t="shared" si="14"/>
        <v>302710417.88999844</v>
      </c>
      <c r="W84" s="89">
        <f t="shared" si="15"/>
        <v>-2328999.8499994278</v>
      </c>
    </row>
    <row r="85" spans="1:23" ht="23.1" customHeight="1">
      <c r="C85" s="111">
        <f>+C84-C86</f>
        <v>0</v>
      </c>
      <c r="D85" s="111">
        <f t="shared" ref="D85:S85" si="24">+D84-D86</f>
        <v>0</v>
      </c>
      <c r="E85" s="111">
        <f t="shared" si="24"/>
        <v>0</v>
      </c>
      <c r="F85" s="111">
        <f t="shared" si="24"/>
        <v>0</v>
      </c>
      <c r="G85" s="111">
        <f t="shared" si="24"/>
        <v>0</v>
      </c>
      <c r="H85" s="111">
        <f t="shared" si="24"/>
        <v>0</v>
      </c>
      <c r="I85" s="111">
        <f t="shared" si="24"/>
        <v>0</v>
      </c>
      <c r="J85" s="111">
        <f t="shared" si="24"/>
        <v>0</v>
      </c>
      <c r="K85" s="111">
        <f t="shared" si="24"/>
        <v>0</v>
      </c>
      <c r="L85" s="111">
        <f t="shared" si="24"/>
        <v>0</v>
      </c>
      <c r="M85" s="111">
        <f>+M84-O85</f>
        <v>2328999.8499994278</v>
      </c>
      <c r="N85" s="111">
        <f t="shared" si="24"/>
        <v>0</v>
      </c>
      <c r="O85" s="111">
        <f>+N84+O84</f>
        <v>3520095852.500001</v>
      </c>
      <c r="P85" s="111">
        <f t="shared" si="24"/>
        <v>0</v>
      </c>
      <c r="Q85" s="111">
        <f t="shared" si="24"/>
        <v>0</v>
      </c>
      <c r="R85" s="111">
        <f t="shared" si="24"/>
        <v>0</v>
      </c>
      <c r="S85" s="111">
        <f t="shared" si="24"/>
        <v>0</v>
      </c>
      <c r="T85" s="89"/>
      <c r="U85" s="89"/>
      <c r="V85" s="89"/>
      <c r="W85" s="89"/>
    </row>
    <row r="86" spans="1:23" ht="23.1" customHeight="1">
      <c r="C86" s="111">
        <f>SUM(C7:C83)</f>
        <v>3333086583.4759998</v>
      </c>
      <c r="D86" s="111">
        <f t="shared" ref="D86:S86" si="25">SUM(D7:D83)</f>
        <v>1194886092.2539997</v>
      </c>
      <c r="E86" s="111">
        <f t="shared" si="25"/>
        <v>4527972675.7299986</v>
      </c>
      <c r="F86" s="111">
        <f t="shared" si="25"/>
        <v>599406387</v>
      </c>
      <c r="G86" s="111">
        <f t="shared" si="25"/>
        <v>1302243792.49</v>
      </c>
      <c r="H86" s="111">
        <f t="shared" si="25"/>
        <v>12749115.640000001</v>
      </c>
      <c r="I86" s="111">
        <f t="shared" si="25"/>
        <v>1706586.79</v>
      </c>
      <c r="J86" s="111">
        <f t="shared" si="25"/>
        <v>45945515.149999999</v>
      </c>
      <c r="K86" s="111">
        <f t="shared" si="25"/>
        <v>577638.72</v>
      </c>
      <c r="L86" s="111">
        <f t="shared" si="25"/>
        <v>1363222648.79</v>
      </c>
      <c r="M86" s="111">
        <f t="shared" si="25"/>
        <v>3522424852.3500004</v>
      </c>
      <c r="N86" s="111">
        <f t="shared" si="25"/>
        <v>2412057803.5200009</v>
      </c>
      <c r="O86" s="111">
        <f t="shared" si="25"/>
        <v>1108038048.98</v>
      </c>
      <c r="P86" s="111">
        <f t="shared" si="25"/>
        <v>32361954.190000001</v>
      </c>
      <c r="Q86" s="111">
        <f t="shared" si="25"/>
        <v>23133417.610000003</v>
      </c>
      <c r="R86" s="111">
        <f t="shared" si="25"/>
        <v>6276620.8799999999</v>
      </c>
      <c r="S86" s="111">
        <f t="shared" si="25"/>
        <v>2951915.6999999993</v>
      </c>
    </row>
    <row r="87" spans="1:23" ht="23.1" customHeight="1"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</row>
    <row r="88" spans="1:23" ht="23.1" customHeight="1"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2"/>
      <c r="N88" s="112"/>
      <c r="O88" s="112"/>
      <c r="P88" s="112"/>
    </row>
    <row r="89" spans="1:23" ht="23.1" customHeight="1"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14"/>
      <c r="N89" s="114"/>
      <c r="O89" s="114"/>
      <c r="P89" s="114"/>
      <c r="Q89" s="106"/>
      <c r="R89" s="106"/>
      <c r="S89" s="106"/>
    </row>
    <row r="90" spans="1:23"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Q90" s="106"/>
      <c r="R90" s="106"/>
      <c r="S90" s="106"/>
    </row>
    <row r="91" spans="1:23"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Q91" s="106"/>
      <c r="R91" s="106"/>
      <c r="S91" s="106"/>
    </row>
    <row r="92" spans="1:23"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Q92" s="106"/>
      <c r="R92" s="106"/>
      <c r="S92" s="106"/>
    </row>
    <row r="93" spans="1:23"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Q93" s="106"/>
      <c r="R93" s="106"/>
      <c r="S93" s="106"/>
    </row>
    <row r="94" spans="1:23"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Q94" s="106"/>
      <c r="R94" s="106"/>
      <c r="S94" s="106"/>
    </row>
    <row r="95" spans="1:23"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Q95" s="106"/>
      <c r="R95" s="106"/>
      <c r="S95" s="106"/>
    </row>
    <row r="96" spans="1:23"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Q96" s="106"/>
      <c r="R96" s="106"/>
      <c r="S96" s="106"/>
    </row>
    <row r="97" spans="3:19"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Q97" s="106"/>
      <c r="R97" s="106"/>
      <c r="S97" s="106"/>
    </row>
    <row r="98" spans="3:19">
      <c r="C98" s="248"/>
      <c r="D98" s="248"/>
      <c r="E98" s="248"/>
      <c r="F98" s="248"/>
      <c r="G98" s="248"/>
      <c r="H98" s="248"/>
      <c r="I98" s="248"/>
      <c r="J98" s="248"/>
      <c r="K98" s="248"/>
      <c r="L98" s="248"/>
    </row>
    <row r="99" spans="3:19">
      <c r="C99" s="248"/>
      <c r="D99" s="248"/>
      <c r="E99" s="248"/>
      <c r="F99" s="248"/>
      <c r="G99" s="248"/>
      <c r="H99" s="248"/>
      <c r="I99" s="248"/>
      <c r="J99" s="248"/>
      <c r="K99" s="248"/>
      <c r="L99" s="248"/>
    </row>
    <row r="100" spans="3:19">
      <c r="C100" s="248"/>
      <c r="D100" s="248"/>
      <c r="E100" s="248"/>
      <c r="F100" s="248"/>
      <c r="G100" s="248"/>
      <c r="H100" s="248"/>
      <c r="I100" s="248"/>
      <c r="J100" s="248"/>
      <c r="K100" s="248"/>
      <c r="L100" s="248"/>
    </row>
    <row r="101" spans="3:19">
      <c r="C101" s="248"/>
      <c r="D101" s="248"/>
      <c r="E101" s="248"/>
      <c r="F101" s="248"/>
      <c r="G101" s="248"/>
      <c r="H101" s="248"/>
      <c r="I101" s="248"/>
      <c r="J101" s="248"/>
      <c r="K101" s="248"/>
      <c r="L101" s="248"/>
    </row>
    <row r="102" spans="3:19"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</row>
    <row r="103" spans="3:19">
      <c r="C103" s="251"/>
      <c r="D103" s="251"/>
      <c r="E103" s="251"/>
      <c r="F103" s="251"/>
      <c r="G103" s="251"/>
      <c r="H103" s="251"/>
      <c r="I103" s="251"/>
      <c r="J103" s="251"/>
      <c r="K103" s="251"/>
      <c r="L103" s="251"/>
    </row>
    <row r="104" spans="3:19">
      <c r="C104" s="249"/>
      <c r="D104" s="249"/>
      <c r="E104" s="249"/>
      <c r="F104" s="249"/>
      <c r="G104" s="249"/>
      <c r="H104" s="249"/>
      <c r="I104" s="249"/>
      <c r="J104" s="249"/>
      <c r="K104" s="249"/>
    </row>
    <row r="105" spans="3:19">
      <c r="C105" s="249"/>
      <c r="D105" s="249"/>
      <c r="E105" s="249"/>
      <c r="F105" s="249"/>
      <c r="G105" s="249"/>
      <c r="H105" s="249"/>
      <c r="I105" s="249"/>
      <c r="J105" s="249"/>
      <c r="K105" s="249"/>
    </row>
    <row r="106" spans="3:19">
      <c r="C106" s="249"/>
      <c r="D106" s="249"/>
      <c r="E106" s="249"/>
      <c r="F106" s="249"/>
      <c r="G106" s="249"/>
      <c r="H106" s="249"/>
      <c r="I106" s="249"/>
      <c r="J106" s="249"/>
      <c r="K106" s="249"/>
    </row>
    <row r="107" spans="3:19">
      <c r="C107" s="249"/>
      <c r="D107" s="249"/>
      <c r="E107" s="249"/>
      <c r="F107" s="249"/>
      <c r="G107" s="249"/>
      <c r="H107" s="249"/>
      <c r="I107" s="249"/>
      <c r="J107" s="249"/>
      <c r="K107" s="249"/>
    </row>
    <row r="108" spans="3:19">
      <c r="C108" s="250"/>
      <c r="D108" s="250"/>
      <c r="E108" s="250"/>
      <c r="F108" s="250"/>
      <c r="G108" s="250"/>
      <c r="H108" s="250"/>
      <c r="I108" s="250"/>
      <c r="J108" s="250"/>
      <c r="K108" s="250"/>
    </row>
    <row r="109" spans="3:19">
      <c r="C109" s="249"/>
      <c r="D109" s="249"/>
      <c r="E109" s="249"/>
      <c r="F109" s="249"/>
      <c r="G109" s="249"/>
      <c r="H109" s="249"/>
      <c r="I109" s="249"/>
      <c r="J109" s="249"/>
      <c r="K109" s="249"/>
    </row>
    <row r="111" spans="3:19">
      <c r="C111" s="250"/>
      <c r="D111" s="250"/>
      <c r="E111" s="250"/>
      <c r="F111" s="250"/>
      <c r="G111" s="250"/>
      <c r="H111" s="250"/>
      <c r="I111" s="250"/>
      <c r="J111" s="250"/>
      <c r="K111" s="250"/>
    </row>
    <row r="112" spans="3:19">
      <c r="D112" s="249"/>
      <c r="E112" s="249"/>
      <c r="F112" s="249"/>
      <c r="G112" s="249"/>
      <c r="H112" s="249"/>
      <c r="I112" s="249"/>
      <c r="J112" s="249"/>
      <c r="K112" s="249"/>
    </row>
    <row r="113" spans="4:12">
      <c r="D113" s="249"/>
      <c r="E113" s="249"/>
      <c r="F113" s="249"/>
      <c r="G113" s="249"/>
      <c r="H113" s="249"/>
      <c r="I113" s="249"/>
      <c r="J113" s="249"/>
      <c r="K113" s="249"/>
    </row>
    <row r="114" spans="4:12">
      <c r="L114" s="89">
        <f>+G71+H71+I71+J71+K71</f>
        <v>6395702.2399999993</v>
      </c>
    </row>
  </sheetData>
  <mergeCells count="24">
    <mergeCell ref="C109:K109"/>
    <mergeCell ref="C111:K111"/>
    <mergeCell ref="D112:K112"/>
    <mergeCell ref="D113:K113"/>
    <mergeCell ref="C103:L103"/>
    <mergeCell ref="C104:K104"/>
    <mergeCell ref="C105:K105"/>
    <mergeCell ref="C106:K106"/>
    <mergeCell ref="C107:K107"/>
    <mergeCell ref="C108:K108"/>
    <mergeCell ref="C102:L102"/>
    <mergeCell ref="A1:S1"/>
    <mergeCell ref="C2:O2"/>
    <mergeCell ref="A3:A6"/>
    <mergeCell ref="B3:B6"/>
    <mergeCell ref="C3:E3"/>
    <mergeCell ref="G3:L3"/>
    <mergeCell ref="M3:O3"/>
    <mergeCell ref="P3:S3"/>
    <mergeCell ref="A84:B84"/>
    <mergeCell ref="C98:L98"/>
    <mergeCell ref="C99:L99"/>
    <mergeCell ref="C100:L100"/>
    <mergeCell ref="C101:L101"/>
  </mergeCells>
  <pageMargins left="0.12" right="0.11811023622047245" top="0.15748031496062992" bottom="0.15748031496062992" header="0.31496062992125984" footer="0.31496062992125984"/>
  <pageSetup paperSize="9" scale="5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97"/>
  <sheetViews>
    <sheetView view="pageBreakPreview" zoomScale="80" zoomScaleNormal="80" zoomScaleSheetLayoutView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M14" sqref="M14"/>
    </sheetView>
  </sheetViews>
  <sheetFormatPr defaultColWidth="9" defaultRowHeight="20.25"/>
  <cols>
    <col min="1" max="1" width="6.875" style="60" customWidth="1"/>
    <col min="2" max="2" width="13.25" style="60" bestFit="1" customWidth="1"/>
    <col min="3" max="3" width="15.75" style="60" customWidth="1"/>
    <col min="4" max="4" width="20.75" style="60" customWidth="1"/>
    <col min="5" max="5" width="17.875" style="60" customWidth="1"/>
    <col min="6" max="6" width="26.875" style="60" customWidth="1"/>
    <col min="7" max="16384" width="9" style="60"/>
  </cols>
  <sheetData>
    <row r="1" spans="1:6" ht="23.1" customHeight="1">
      <c r="A1" s="229" t="s">
        <v>129</v>
      </c>
      <c r="B1" s="229"/>
      <c r="C1" s="229"/>
      <c r="D1" s="229"/>
      <c r="E1" s="229"/>
      <c r="F1" s="229"/>
    </row>
    <row r="2" spans="1:6" ht="23.1" customHeight="1">
      <c r="C2" s="108"/>
    </row>
    <row r="3" spans="1:6" ht="23.1" customHeight="1">
      <c r="A3" s="254" t="s">
        <v>83</v>
      </c>
      <c r="B3" s="257" t="s">
        <v>82</v>
      </c>
      <c r="C3" s="260" t="s">
        <v>134</v>
      </c>
      <c r="D3" s="261"/>
      <c r="E3" s="261"/>
      <c r="F3" s="262"/>
    </row>
    <row r="4" spans="1:6" ht="23.1" customHeight="1">
      <c r="A4" s="255"/>
      <c r="B4" s="258"/>
      <c r="C4" s="117" t="s">
        <v>140</v>
      </c>
      <c r="D4" s="117" t="s">
        <v>141</v>
      </c>
      <c r="E4" s="117" t="s">
        <v>142</v>
      </c>
      <c r="F4" s="117" t="s">
        <v>143</v>
      </c>
    </row>
    <row r="5" spans="1:6" ht="23.1" hidden="1" customHeight="1">
      <c r="A5" s="255"/>
      <c r="B5" s="258"/>
      <c r="C5" s="118" t="s">
        <v>157</v>
      </c>
      <c r="D5" s="118" t="s">
        <v>158</v>
      </c>
      <c r="E5" s="118" t="s">
        <v>159</v>
      </c>
      <c r="F5" s="118" t="s">
        <v>160</v>
      </c>
    </row>
    <row r="6" spans="1:6" ht="23.1" hidden="1" customHeight="1">
      <c r="A6" s="256"/>
      <c r="B6" s="259"/>
      <c r="C6" s="119"/>
      <c r="D6" s="119"/>
      <c r="E6" s="119"/>
      <c r="F6" s="119"/>
    </row>
    <row r="7" spans="1:6" ht="23.1" customHeight="1">
      <c r="A7" s="67">
        <v>1</v>
      </c>
      <c r="B7" s="120" t="s">
        <v>77</v>
      </c>
      <c r="C7" s="121">
        <f>+D7+E7+F7</f>
        <v>721987.89</v>
      </c>
      <c r="D7" s="121">
        <v>721793.62</v>
      </c>
      <c r="E7" s="121">
        <v>194.27</v>
      </c>
      <c r="F7" s="121">
        <v>0</v>
      </c>
    </row>
    <row r="8" spans="1:6" ht="23.1" customHeight="1">
      <c r="A8" s="90">
        <v>2</v>
      </c>
      <c r="B8" s="91" t="s">
        <v>76</v>
      </c>
      <c r="C8" s="92">
        <f t="shared" ref="C8:C71" si="0">+D8+E8+F8</f>
        <v>499893.11</v>
      </c>
      <c r="D8" s="122">
        <v>493680.5</v>
      </c>
      <c r="E8" s="122">
        <v>6212.61</v>
      </c>
      <c r="F8" s="92">
        <v>0</v>
      </c>
    </row>
    <row r="9" spans="1:6" ht="23.1" customHeight="1">
      <c r="A9" s="90">
        <v>3</v>
      </c>
      <c r="B9" s="93" t="s">
        <v>75</v>
      </c>
      <c r="C9" s="92">
        <f t="shared" si="0"/>
        <v>271567.15999999997</v>
      </c>
      <c r="D9" s="92">
        <v>271567.15999999997</v>
      </c>
      <c r="E9" s="92">
        <v>0</v>
      </c>
      <c r="F9" s="92">
        <v>0</v>
      </c>
    </row>
    <row r="10" spans="1:6" ht="23.1" customHeight="1">
      <c r="A10" s="90">
        <v>4</v>
      </c>
      <c r="B10" s="93" t="s">
        <v>74</v>
      </c>
      <c r="C10" s="92">
        <f t="shared" si="0"/>
        <v>494068.84</v>
      </c>
      <c r="D10" s="92">
        <v>493436.84</v>
      </c>
      <c r="E10" s="92">
        <v>195</v>
      </c>
      <c r="F10" s="92">
        <v>437</v>
      </c>
    </row>
    <row r="11" spans="1:6" s="99" customFormat="1" ht="23.1" customHeight="1">
      <c r="A11" s="94">
        <v>5</v>
      </c>
      <c r="B11" s="95" t="s">
        <v>73</v>
      </c>
      <c r="C11" s="92">
        <f t="shared" si="0"/>
        <v>171551.31</v>
      </c>
      <c r="D11" s="96">
        <v>171551.31</v>
      </c>
      <c r="E11" s="96">
        <v>0</v>
      </c>
      <c r="F11" s="96">
        <v>0</v>
      </c>
    </row>
    <row r="12" spans="1:6" ht="23.1" customHeight="1">
      <c r="A12" s="90">
        <v>6</v>
      </c>
      <c r="B12" s="93" t="s">
        <v>72</v>
      </c>
      <c r="C12" s="92">
        <f t="shared" si="0"/>
        <v>131333.29</v>
      </c>
      <c r="D12" s="92">
        <v>131333.29</v>
      </c>
      <c r="E12" s="92">
        <v>0</v>
      </c>
      <c r="F12" s="92">
        <v>0</v>
      </c>
    </row>
    <row r="13" spans="1:6" ht="23.1" customHeight="1">
      <c r="A13" s="90">
        <v>7</v>
      </c>
      <c r="B13" s="93" t="s">
        <v>71</v>
      </c>
      <c r="C13" s="92">
        <f t="shared" si="0"/>
        <v>220549</v>
      </c>
      <c r="D13" s="92">
        <v>207041</v>
      </c>
      <c r="E13" s="92">
        <v>13125</v>
      </c>
      <c r="F13" s="92">
        <v>383</v>
      </c>
    </row>
    <row r="14" spans="1:6" ht="23.1" customHeight="1">
      <c r="A14" s="90">
        <v>8</v>
      </c>
      <c r="B14" s="93" t="s">
        <v>70</v>
      </c>
      <c r="C14" s="92">
        <f t="shared" si="0"/>
        <v>394892.42000000004</v>
      </c>
      <c r="D14" s="92">
        <v>363174.14</v>
      </c>
      <c r="E14" s="92">
        <v>31718.28</v>
      </c>
      <c r="F14" s="92">
        <v>0</v>
      </c>
    </row>
    <row r="15" spans="1:6" ht="23.1" customHeight="1">
      <c r="A15" s="90">
        <v>9</v>
      </c>
      <c r="B15" s="93" t="s">
        <v>69</v>
      </c>
      <c r="C15" s="92">
        <f t="shared" si="0"/>
        <v>178434</v>
      </c>
      <c r="D15" s="92">
        <v>178434</v>
      </c>
      <c r="E15" s="92">
        <v>0</v>
      </c>
      <c r="F15" s="92">
        <v>0</v>
      </c>
    </row>
    <row r="16" spans="1:6" ht="23.1" customHeight="1">
      <c r="A16" s="90">
        <v>10</v>
      </c>
      <c r="B16" s="93" t="s">
        <v>68</v>
      </c>
      <c r="C16" s="92">
        <f t="shared" si="0"/>
        <v>224410.19</v>
      </c>
      <c r="D16" s="92">
        <v>148248.32999999999</v>
      </c>
      <c r="E16" s="92">
        <v>76161.86</v>
      </c>
      <c r="F16" s="92">
        <v>0</v>
      </c>
    </row>
    <row r="17" spans="1:6" ht="23.1" customHeight="1">
      <c r="A17" s="90">
        <v>11</v>
      </c>
      <c r="B17" s="93" t="s">
        <v>67</v>
      </c>
      <c r="C17" s="92">
        <f t="shared" si="0"/>
        <v>45666</v>
      </c>
      <c r="D17" s="92">
        <v>45666</v>
      </c>
      <c r="E17" s="92">
        <v>0</v>
      </c>
      <c r="F17" s="92">
        <v>0</v>
      </c>
    </row>
    <row r="18" spans="1:6" ht="23.1" customHeight="1">
      <c r="A18" s="90">
        <v>12</v>
      </c>
      <c r="B18" s="93" t="s">
        <v>66</v>
      </c>
      <c r="C18" s="92">
        <f t="shared" si="0"/>
        <v>245727.05</v>
      </c>
      <c r="D18" s="92">
        <v>193891.05</v>
      </c>
      <c r="E18" s="92">
        <v>48779</v>
      </c>
      <c r="F18" s="92">
        <v>3057</v>
      </c>
    </row>
    <row r="19" spans="1:6" ht="23.1" customHeight="1">
      <c r="A19" s="90">
        <v>13</v>
      </c>
      <c r="B19" s="93" t="s">
        <v>65</v>
      </c>
      <c r="C19" s="92">
        <f t="shared" si="0"/>
        <v>321817.40000000002</v>
      </c>
      <c r="D19" s="92">
        <v>321817.40000000002</v>
      </c>
      <c r="E19" s="92">
        <v>0</v>
      </c>
      <c r="F19" s="92">
        <v>0</v>
      </c>
    </row>
    <row r="20" spans="1:6" ht="23.1" customHeight="1">
      <c r="A20" s="90">
        <v>14</v>
      </c>
      <c r="B20" s="93" t="s">
        <v>64</v>
      </c>
      <c r="C20" s="92">
        <f t="shared" si="0"/>
        <v>321112.38</v>
      </c>
      <c r="D20" s="92">
        <v>319780.24</v>
      </c>
      <c r="E20" s="92">
        <v>1332.14</v>
      </c>
      <c r="F20" s="92">
        <v>0</v>
      </c>
    </row>
    <row r="21" spans="1:6" ht="23.1" customHeight="1">
      <c r="A21" s="90">
        <v>15</v>
      </c>
      <c r="B21" s="93" t="s">
        <v>63</v>
      </c>
      <c r="C21" s="92">
        <f t="shared" si="0"/>
        <v>423318.36000000004</v>
      </c>
      <c r="D21" s="92">
        <v>417229.33</v>
      </c>
      <c r="E21" s="92">
        <v>4652</v>
      </c>
      <c r="F21" s="92">
        <v>1437.03</v>
      </c>
    </row>
    <row r="22" spans="1:6" ht="23.1" customHeight="1">
      <c r="A22" s="90">
        <v>16</v>
      </c>
      <c r="B22" s="93" t="s">
        <v>62</v>
      </c>
      <c r="C22" s="92">
        <f t="shared" si="0"/>
        <v>997237.41</v>
      </c>
      <c r="D22" s="92">
        <v>291438.25</v>
      </c>
      <c r="E22" s="92">
        <v>705799.16</v>
      </c>
      <c r="F22" s="92">
        <v>0</v>
      </c>
    </row>
    <row r="23" spans="1:6" ht="23.1" customHeight="1">
      <c r="A23" s="90">
        <v>17</v>
      </c>
      <c r="B23" s="93" t="s">
        <v>61</v>
      </c>
      <c r="C23" s="92">
        <f t="shared" si="0"/>
        <v>20367</v>
      </c>
      <c r="D23" s="92">
        <v>20367</v>
      </c>
      <c r="E23" s="92">
        <v>0</v>
      </c>
      <c r="F23" s="92">
        <v>0</v>
      </c>
    </row>
    <row r="24" spans="1:6" ht="23.1" customHeight="1">
      <c r="A24" s="90">
        <v>18</v>
      </c>
      <c r="B24" s="93" t="s">
        <v>60</v>
      </c>
      <c r="C24" s="92">
        <f t="shared" si="0"/>
        <v>177661.93000000002</v>
      </c>
      <c r="D24" s="92">
        <v>176960.73</v>
      </c>
      <c r="E24" s="92">
        <v>701.2</v>
      </c>
      <c r="F24" s="92">
        <v>0</v>
      </c>
    </row>
    <row r="25" spans="1:6" ht="23.1" customHeight="1">
      <c r="A25" s="90">
        <v>19</v>
      </c>
      <c r="B25" s="93" t="s">
        <v>59</v>
      </c>
      <c r="C25" s="92">
        <f t="shared" si="0"/>
        <v>193837.37999999998</v>
      </c>
      <c r="D25" s="92">
        <v>166705.85999999999</v>
      </c>
      <c r="E25" s="92"/>
      <c r="F25" s="92">
        <v>27131.52</v>
      </c>
    </row>
    <row r="26" spans="1:6" ht="23.1" customHeight="1">
      <c r="A26" s="90">
        <v>20</v>
      </c>
      <c r="B26" s="93" t="s">
        <v>58</v>
      </c>
      <c r="C26" s="92">
        <f t="shared" si="0"/>
        <v>2264295.79</v>
      </c>
      <c r="D26" s="92">
        <v>497707.5</v>
      </c>
      <c r="E26" s="92">
        <v>176842.5</v>
      </c>
      <c r="F26" s="92">
        <v>1589745.7899999998</v>
      </c>
    </row>
    <row r="27" spans="1:6" ht="23.1" customHeight="1">
      <c r="A27" s="90">
        <v>21</v>
      </c>
      <c r="B27" s="93" t="s">
        <v>57</v>
      </c>
      <c r="C27" s="92">
        <f t="shared" si="0"/>
        <v>331849.20999999996</v>
      </c>
      <c r="D27" s="92">
        <v>331849.20999999996</v>
      </c>
      <c r="E27" s="92">
        <v>0</v>
      </c>
      <c r="F27" s="92">
        <v>0</v>
      </c>
    </row>
    <row r="28" spans="1:6" ht="23.1" customHeight="1">
      <c r="A28" s="90">
        <v>22</v>
      </c>
      <c r="B28" s="93" t="s">
        <v>56</v>
      </c>
      <c r="C28" s="92">
        <f t="shared" si="0"/>
        <v>343939.77</v>
      </c>
      <c r="D28" s="92">
        <v>247289.49</v>
      </c>
      <c r="E28" s="92">
        <v>96650.28</v>
      </c>
      <c r="F28" s="92">
        <v>0</v>
      </c>
    </row>
    <row r="29" spans="1:6" ht="23.1" customHeight="1">
      <c r="A29" s="90">
        <v>23</v>
      </c>
      <c r="B29" s="93" t="s">
        <v>55</v>
      </c>
      <c r="C29" s="92">
        <f t="shared" si="0"/>
        <v>122274</v>
      </c>
      <c r="D29" s="92">
        <v>119656</v>
      </c>
      <c r="E29" s="92">
        <v>2618</v>
      </c>
      <c r="F29" s="92">
        <v>0</v>
      </c>
    </row>
    <row r="30" spans="1:6" ht="23.1" customHeight="1">
      <c r="A30" s="90">
        <v>24</v>
      </c>
      <c r="B30" s="93" t="s">
        <v>54</v>
      </c>
      <c r="C30" s="92">
        <f t="shared" si="0"/>
        <v>1521605.1499999994</v>
      </c>
      <c r="D30" s="92">
        <v>293863.42</v>
      </c>
      <c r="E30" s="92">
        <v>111984.2</v>
      </c>
      <c r="F30" s="92">
        <v>1115757.5299999996</v>
      </c>
    </row>
    <row r="31" spans="1:6" ht="23.1" customHeight="1">
      <c r="A31" s="90">
        <v>25</v>
      </c>
      <c r="B31" s="93" t="s">
        <v>53</v>
      </c>
      <c r="C31" s="92">
        <f t="shared" si="0"/>
        <v>313011.5</v>
      </c>
      <c r="D31" s="92">
        <v>313011.5</v>
      </c>
      <c r="E31" s="92"/>
      <c r="F31" s="92">
        <v>0</v>
      </c>
    </row>
    <row r="32" spans="1:6" ht="23.1" customHeight="1">
      <c r="A32" s="90">
        <v>26</v>
      </c>
      <c r="B32" s="93" t="s">
        <v>52</v>
      </c>
      <c r="C32" s="92">
        <f t="shared" si="0"/>
        <v>408194.5</v>
      </c>
      <c r="D32" s="92">
        <v>408194.5</v>
      </c>
      <c r="E32" s="92">
        <v>0</v>
      </c>
      <c r="F32" s="92">
        <v>0</v>
      </c>
    </row>
    <row r="33" spans="1:6" ht="23.1" customHeight="1">
      <c r="A33" s="90">
        <v>27</v>
      </c>
      <c r="B33" s="93" t="s">
        <v>51</v>
      </c>
      <c r="C33" s="92">
        <f t="shared" si="0"/>
        <v>268470.46999999997</v>
      </c>
      <c r="D33" s="92">
        <v>209804.22</v>
      </c>
      <c r="E33" s="92">
        <v>58397.25</v>
      </c>
      <c r="F33" s="92">
        <v>269</v>
      </c>
    </row>
    <row r="34" spans="1:6" ht="23.1" customHeight="1">
      <c r="A34" s="90">
        <v>28</v>
      </c>
      <c r="B34" s="91" t="s">
        <v>50</v>
      </c>
      <c r="C34" s="92">
        <f t="shared" si="0"/>
        <v>475161.80000000005</v>
      </c>
      <c r="D34" s="92">
        <v>468792.9</v>
      </c>
      <c r="E34" s="92">
        <v>6368.9</v>
      </c>
      <c r="F34" s="92">
        <v>0</v>
      </c>
    </row>
    <row r="35" spans="1:6" ht="23.1" customHeight="1">
      <c r="A35" s="90">
        <v>29</v>
      </c>
      <c r="B35" s="91" t="s">
        <v>49</v>
      </c>
      <c r="C35" s="92">
        <f t="shared" si="0"/>
        <v>862638.78</v>
      </c>
      <c r="D35" s="92">
        <v>748443.99</v>
      </c>
      <c r="E35" s="92">
        <v>112346</v>
      </c>
      <c r="F35" s="92">
        <v>1848.79</v>
      </c>
    </row>
    <row r="36" spans="1:6" ht="23.1" customHeight="1">
      <c r="A36" s="90">
        <v>30</v>
      </c>
      <c r="B36" s="93" t="s">
        <v>48</v>
      </c>
      <c r="C36" s="92">
        <f t="shared" si="0"/>
        <v>232566</v>
      </c>
      <c r="D36" s="92">
        <v>232566</v>
      </c>
      <c r="E36" s="92">
        <v>0</v>
      </c>
      <c r="F36" s="92">
        <v>0</v>
      </c>
    </row>
    <row r="37" spans="1:6" ht="23.1" customHeight="1">
      <c r="A37" s="90">
        <v>31</v>
      </c>
      <c r="B37" s="91" t="s">
        <v>47</v>
      </c>
      <c r="C37" s="92">
        <f t="shared" si="0"/>
        <v>111593.4</v>
      </c>
      <c r="D37" s="92">
        <v>111593.4</v>
      </c>
      <c r="E37" s="92">
        <v>0</v>
      </c>
      <c r="F37" s="92">
        <v>0</v>
      </c>
    </row>
    <row r="38" spans="1:6" ht="23.1" customHeight="1">
      <c r="A38" s="90">
        <v>32</v>
      </c>
      <c r="B38" s="93" t="s">
        <v>46</v>
      </c>
      <c r="C38" s="92">
        <f t="shared" si="0"/>
        <v>141332</v>
      </c>
      <c r="D38" s="92">
        <v>141332</v>
      </c>
      <c r="E38" s="92">
        <v>0</v>
      </c>
      <c r="F38" s="92">
        <v>0</v>
      </c>
    </row>
    <row r="39" spans="1:6" ht="23.1" customHeight="1">
      <c r="A39" s="90">
        <v>33</v>
      </c>
      <c r="B39" s="93" t="s">
        <v>45</v>
      </c>
      <c r="C39" s="92">
        <f t="shared" si="0"/>
        <v>159043</v>
      </c>
      <c r="D39" s="92">
        <v>159043</v>
      </c>
      <c r="E39" s="92">
        <v>0</v>
      </c>
      <c r="F39" s="92">
        <v>0</v>
      </c>
    </row>
    <row r="40" spans="1:6" ht="23.1" customHeight="1">
      <c r="A40" s="90">
        <v>34</v>
      </c>
      <c r="B40" s="93" t="s">
        <v>44</v>
      </c>
      <c r="C40" s="92">
        <f t="shared" si="0"/>
        <v>340441.49</v>
      </c>
      <c r="D40" s="92">
        <v>337232.49</v>
      </c>
      <c r="E40" s="92">
        <v>3209</v>
      </c>
      <c r="F40" s="92">
        <v>0</v>
      </c>
    </row>
    <row r="41" spans="1:6" ht="23.1" customHeight="1">
      <c r="A41" s="90">
        <v>35</v>
      </c>
      <c r="B41" s="91" t="s">
        <v>43</v>
      </c>
      <c r="C41" s="92">
        <f t="shared" si="0"/>
        <v>817373.47</v>
      </c>
      <c r="D41" s="92">
        <v>560795.82999999996</v>
      </c>
      <c r="E41" s="92">
        <v>256577.64</v>
      </c>
      <c r="F41" s="92">
        <v>0</v>
      </c>
    </row>
    <row r="42" spans="1:6" ht="23.1" customHeight="1">
      <c r="A42" s="90">
        <v>36</v>
      </c>
      <c r="B42" s="93" t="s">
        <v>42</v>
      </c>
      <c r="C42" s="92">
        <f t="shared" si="0"/>
        <v>343573.84</v>
      </c>
      <c r="D42" s="92">
        <v>341589.45</v>
      </c>
      <c r="E42" s="92">
        <v>0</v>
      </c>
      <c r="F42" s="92">
        <v>1984.39</v>
      </c>
    </row>
    <row r="43" spans="1:6" ht="23.1" customHeight="1">
      <c r="A43" s="90">
        <v>37</v>
      </c>
      <c r="B43" s="91" t="s">
        <v>41</v>
      </c>
      <c r="C43" s="92">
        <f t="shared" si="0"/>
        <v>94395</v>
      </c>
      <c r="D43" s="92">
        <v>94395</v>
      </c>
      <c r="E43" s="92">
        <v>0</v>
      </c>
      <c r="F43" s="92">
        <v>0</v>
      </c>
    </row>
    <row r="44" spans="1:6" ht="23.1" customHeight="1">
      <c r="A44" s="90">
        <v>38</v>
      </c>
      <c r="B44" s="91" t="s">
        <v>40</v>
      </c>
      <c r="C44" s="92">
        <f t="shared" si="0"/>
        <v>148126.5</v>
      </c>
      <c r="D44" s="92">
        <v>138526.5</v>
      </c>
      <c r="E44" s="92">
        <v>7600</v>
      </c>
      <c r="F44" s="92">
        <v>2000</v>
      </c>
    </row>
    <row r="45" spans="1:6" ht="23.25" customHeight="1">
      <c r="A45" s="90">
        <v>39</v>
      </c>
      <c r="B45" s="93" t="s">
        <v>39</v>
      </c>
      <c r="C45" s="92">
        <f t="shared" si="0"/>
        <v>2428147.5</v>
      </c>
      <c r="D45" s="92">
        <v>1335080.75</v>
      </c>
      <c r="E45" s="92">
        <v>1093066.75</v>
      </c>
      <c r="F45" s="92">
        <v>0</v>
      </c>
    </row>
    <row r="46" spans="1:6" ht="23.1" customHeight="1">
      <c r="A46" s="90">
        <v>40</v>
      </c>
      <c r="B46" s="93" t="s">
        <v>38</v>
      </c>
      <c r="C46" s="92">
        <f t="shared" si="0"/>
        <v>109507.95</v>
      </c>
      <c r="D46" s="92">
        <v>97625.95</v>
      </c>
      <c r="E46" s="92">
        <v>11882</v>
      </c>
      <c r="F46" s="92">
        <v>0</v>
      </c>
    </row>
    <row r="47" spans="1:6" ht="23.1" customHeight="1">
      <c r="A47" s="90">
        <v>41</v>
      </c>
      <c r="B47" s="93" t="s">
        <v>37</v>
      </c>
      <c r="C47" s="92">
        <f t="shared" si="0"/>
        <v>31791.940000000002</v>
      </c>
      <c r="D47" s="92">
        <v>31780.47</v>
      </c>
      <c r="E47" s="92">
        <v>0</v>
      </c>
      <c r="F47" s="92">
        <v>11.47</v>
      </c>
    </row>
    <row r="48" spans="1:6" ht="23.1" customHeight="1">
      <c r="A48" s="90">
        <v>42</v>
      </c>
      <c r="B48" s="93" t="s">
        <v>36</v>
      </c>
      <c r="C48" s="92">
        <f t="shared" si="0"/>
        <v>36124.6</v>
      </c>
      <c r="D48" s="92">
        <v>36124.6</v>
      </c>
      <c r="E48" s="92">
        <v>0</v>
      </c>
      <c r="F48" s="92">
        <v>0</v>
      </c>
    </row>
    <row r="49" spans="1:6" ht="23.1" customHeight="1">
      <c r="A49" s="90">
        <v>43</v>
      </c>
      <c r="B49" s="91" t="s">
        <v>35</v>
      </c>
      <c r="C49" s="92">
        <f t="shared" si="0"/>
        <v>101699</v>
      </c>
      <c r="D49" s="92">
        <v>88448</v>
      </c>
      <c r="E49" s="92">
        <v>13251</v>
      </c>
      <c r="F49" s="92">
        <v>0</v>
      </c>
    </row>
    <row r="50" spans="1:6" ht="23.1" customHeight="1">
      <c r="A50" s="90">
        <v>44</v>
      </c>
      <c r="B50" s="93" t="s">
        <v>34</v>
      </c>
      <c r="C50" s="92">
        <f t="shared" si="0"/>
        <v>92844.5</v>
      </c>
      <c r="D50" s="96">
        <v>58809</v>
      </c>
      <c r="E50" s="96">
        <v>34035.5</v>
      </c>
      <c r="F50" s="96">
        <v>0</v>
      </c>
    </row>
    <row r="51" spans="1:6" ht="23.1" customHeight="1">
      <c r="A51" s="90">
        <v>45</v>
      </c>
      <c r="B51" s="93" t="s">
        <v>33</v>
      </c>
      <c r="C51" s="92">
        <f t="shared" si="0"/>
        <v>110687.92</v>
      </c>
      <c r="D51" s="92">
        <v>110687.92</v>
      </c>
      <c r="E51" s="92">
        <v>0</v>
      </c>
      <c r="F51" s="92">
        <v>0</v>
      </c>
    </row>
    <row r="52" spans="1:6" ht="23.1" customHeight="1">
      <c r="A52" s="90">
        <v>46</v>
      </c>
      <c r="B52" s="93" t="s">
        <v>32</v>
      </c>
      <c r="C52" s="92">
        <f t="shared" si="0"/>
        <v>349798.75</v>
      </c>
      <c r="D52" s="92">
        <v>340798.75</v>
      </c>
      <c r="E52" s="92">
        <v>9000</v>
      </c>
      <c r="F52" s="92">
        <v>0</v>
      </c>
    </row>
    <row r="53" spans="1:6" ht="23.1" customHeight="1">
      <c r="A53" s="90">
        <v>47</v>
      </c>
      <c r="B53" s="93" t="s">
        <v>31</v>
      </c>
      <c r="C53" s="92">
        <f t="shared" si="0"/>
        <v>32400</v>
      </c>
      <c r="D53" s="92">
        <v>32400</v>
      </c>
      <c r="E53" s="92">
        <v>0</v>
      </c>
      <c r="F53" s="92">
        <v>0</v>
      </c>
    </row>
    <row r="54" spans="1:6" ht="23.1" customHeight="1">
      <c r="A54" s="90">
        <v>48</v>
      </c>
      <c r="B54" s="93" t="s">
        <v>30</v>
      </c>
      <c r="C54" s="92">
        <f t="shared" si="0"/>
        <v>199218</v>
      </c>
      <c r="D54" s="92">
        <v>130506</v>
      </c>
      <c r="E54" s="92">
        <v>68712</v>
      </c>
      <c r="F54" s="92">
        <v>0</v>
      </c>
    </row>
    <row r="55" spans="1:6" ht="23.1" customHeight="1">
      <c r="A55" s="90">
        <v>49</v>
      </c>
      <c r="B55" s="93" t="s">
        <v>29</v>
      </c>
      <c r="C55" s="92">
        <f t="shared" si="0"/>
        <v>117735</v>
      </c>
      <c r="D55" s="92">
        <v>34605</v>
      </c>
      <c r="E55" s="92">
        <v>83130</v>
      </c>
      <c r="F55" s="92">
        <v>0</v>
      </c>
    </row>
    <row r="56" spans="1:6" ht="23.1" customHeight="1">
      <c r="A56" s="90">
        <v>50</v>
      </c>
      <c r="B56" s="93" t="s">
        <v>28</v>
      </c>
      <c r="C56" s="92">
        <f t="shared" si="0"/>
        <v>63505.5</v>
      </c>
      <c r="D56" s="92">
        <v>63501.42</v>
      </c>
      <c r="E56" s="92">
        <v>0</v>
      </c>
      <c r="F56" s="92">
        <v>4.08</v>
      </c>
    </row>
    <row r="57" spans="1:6" ht="23.1" customHeight="1">
      <c r="A57" s="90">
        <v>51</v>
      </c>
      <c r="B57" s="93" t="s">
        <v>27</v>
      </c>
      <c r="C57" s="92">
        <f t="shared" si="0"/>
        <v>137420.72</v>
      </c>
      <c r="D57" s="92">
        <v>29683.72</v>
      </c>
      <c r="E57" s="92">
        <v>100277</v>
      </c>
      <c r="F57" s="92">
        <v>7460</v>
      </c>
    </row>
    <row r="58" spans="1:6" ht="23.1" customHeight="1">
      <c r="A58" s="90">
        <v>52</v>
      </c>
      <c r="B58" s="93" t="s">
        <v>26</v>
      </c>
      <c r="C58" s="92">
        <f t="shared" si="0"/>
        <v>179717</v>
      </c>
      <c r="D58" s="92">
        <v>179717</v>
      </c>
      <c r="E58" s="92">
        <v>0</v>
      </c>
      <c r="F58" s="92">
        <v>0</v>
      </c>
    </row>
    <row r="59" spans="1:6" ht="23.1" customHeight="1">
      <c r="A59" s="90">
        <v>53</v>
      </c>
      <c r="B59" s="93" t="s">
        <v>25</v>
      </c>
      <c r="C59" s="92">
        <f t="shared" si="0"/>
        <v>31637</v>
      </c>
      <c r="D59" s="92">
        <v>31637</v>
      </c>
      <c r="E59" s="92">
        <v>0</v>
      </c>
      <c r="F59" s="92">
        <v>0</v>
      </c>
    </row>
    <row r="60" spans="1:6" ht="23.1" customHeight="1">
      <c r="A60" s="90">
        <v>54</v>
      </c>
      <c r="B60" s="93" t="s">
        <v>24</v>
      </c>
      <c r="C60" s="92">
        <f t="shared" si="0"/>
        <v>220536</v>
      </c>
      <c r="D60" s="92">
        <v>167534</v>
      </c>
      <c r="E60" s="92">
        <v>53002</v>
      </c>
      <c r="F60" s="92">
        <v>0</v>
      </c>
    </row>
    <row r="61" spans="1:6" ht="23.1" customHeight="1">
      <c r="A61" s="90">
        <v>55</v>
      </c>
      <c r="B61" s="93" t="s">
        <v>23</v>
      </c>
      <c r="C61" s="92">
        <f t="shared" si="0"/>
        <v>1515485.7699999998</v>
      </c>
      <c r="D61" s="92">
        <v>197730.69000000003</v>
      </c>
      <c r="E61" s="92">
        <v>1241972.0799999998</v>
      </c>
      <c r="F61" s="92">
        <v>75783</v>
      </c>
    </row>
    <row r="62" spans="1:6" ht="23.1" customHeight="1">
      <c r="A62" s="90">
        <v>56</v>
      </c>
      <c r="B62" s="93" t="s">
        <v>22</v>
      </c>
      <c r="C62" s="92">
        <f t="shared" si="0"/>
        <v>163784.69</v>
      </c>
      <c r="D62" s="92">
        <v>80692.5</v>
      </c>
      <c r="E62" s="92">
        <v>83092.19</v>
      </c>
      <c r="F62" s="92">
        <v>0</v>
      </c>
    </row>
    <row r="63" spans="1:6" ht="23.1" customHeight="1">
      <c r="A63" s="110">
        <v>57</v>
      </c>
      <c r="B63" s="91" t="s">
        <v>21</v>
      </c>
      <c r="C63" s="92">
        <f t="shared" si="0"/>
        <v>434942.93</v>
      </c>
      <c r="D63" s="92">
        <v>149802.25</v>
      </c>
      <c r="E63" s="92">
        <v>285140.68</v>
      </c>
      <c r="F63" s="92">
        <v>0</v>
      </c>
    </row>
    <row r="64" spans="1:6" ht="23.1" customHeight="1">
      <c r="A64" s="90">
        <v>58</v>
      </c>
      <c r="B64" s="93" t="s">
        <v>20</v>
      </c>
      <c r="C64" s="92">
        <f t="shared" si="0"/>
        <v>413288.55000000005</v>
      </c>
      <c r="D64" s="92">
        <v>413114.9</v>
      </c>
      <c r="E64" s="92">
        <v>0</v>
      </c>
      <c r="F64" s="92">
        <v>173.65</v>
      </c>
    </row>
    <row r="65" spans="1:6" ht="23.1" customHeight="1">
      <c r="A65" s="90">
        <v>59</v>
      </c>
      <c r="B65" s="93" t="s">
        <v>19</v>
      </c>
      <c r="C65" s="92">
        <f t="shared" si="0"/>
        <v>212454.66</v>
      </c>
      <c r="D65" s="92">
        <v>208892.66</v>
      </c>
      <c r="E65" s="92">
        <v>3562</v>
      </c>
      <c r="F65" s="92">
        <v>0</v>
      </c>
    </row>
    <row r="66" spans="1:6" ht="23.1" customHeight="1">
      <c r="A66" s="90">
        <v>60</v>
      </c>
      <c r="B66" s="93" t="s">
        <v>18</v>
      </c>
      <c r="C66" s="92">
        <f t="shared" si="0"/>
        <v>136417.41</v>
      </c>
      <c r="D66" s="92">
        <v>135681.41</v>
      </c>
      <c r="E66" s="92">
        <v>736</v>
      </c>
      <c r="F66" s="92">
        <v>0</v>
      </c>
    </row>
    <row r="67" spans="1:6" ht="23.1" customHeight="1">
      <c r="A67" s="90">
        <v>61</v>
      </c>
      <c r="B67" s="93" t="s">
        <v>17</v>
      </c>
      <c r="C67" s="92">
        <f t="shared" si="0"/>
        <v>243452.08000000002</v>
      </c>
      <c r="D67" s="92">
        <v>89923.05</v>
      </c>
      <c r="E67" s="92">
        <v>153529.03</v>
      </c>
      <c r="F67" s="92">
        <v>0</v>
      </c>
    </row>
    <row r="68" spans="1:6" ht="23.1" customHeight="1">
      <c r="A68" s="90">
        <v>62</v>
      </c>
      <c r="B68" s="93" t="s">
        <v>16</v>
      </c>
      <c r="C68" s="92">
        <f t="shared" si="0"/>
        <v>623054.04</v>
      </c>
      <c r="D68" s="92">
        <v>622383.04</v>
      </c>
      <c r="E68" s="92">
        <v>671</v>
      </c>
      <c r="F68" s="92">
        <v>0</v>
      </c>
    </row>
    <row r="69" spans="1:6" ht="23.1" customHeight="1">
      <c r="A69" s="90">
        <v>63</v>
      </c>
      <c r="B69" s="93" t="s">
        <v>15</v>
      </c>
      <c r="C69" s="92">
        <f t="shared" si="0"/>
        <v>496177.17</v>
      </c>
      <c r="D69" s="92">
        <v>492140.17</v>
      </c>
      <c r="E69" s="92">
        <v>4037</v>
      </c>
      <c r="F69" s="92">
        <v>0</v>
      </c>
    </row>
    <row r="70" spans="1:6" ht="23.1" customHeight="1">
      <c r="A70" s="90">
        <v>64</v>
      </c>
      <c r="B70" s="93" t="s">
        <v>14</v>
      </c>
      <c r="C70" s="92">
        <f t="shared" si="0"/>
        <v>359775.38</v>
      </c>
      <c r="D70" s="92">
        <v>359775.38</v>
      </c>
      <c r="E70" s="92">
        <v>0</v>
      </c>
      <c r="F70" s="92">
        <v>0</v>
      </c>
    </row>
    <row r="71" spans="1:6" ht="23.1" customHeight="1">
      <c r="A71" s="110">
        <v>65</v>
      </c>
      <c r="B71" s="91" t="s">
        <v>13</v>
      </c>
      <c r="C71" s="92">
        <f t="shared" si="0"/>
        <v>366328.21</v>
      </c>
      <c r="D71" s="92">
        <v>366328.21</v>
      </c>
      <c r="E71" s="92">
        <v>0</v>
      </c>
      <c r="F71" s="92">
        <v>0</v>
      </c>
    </row>
    <row r="72" spans="1:6" ht="23.1" customHeight="1">
      <c r="A72" s="90">
        <v>66</v>
      </c>
      <c r="B72" s="93" t="s">
        <v>12</v>
      </c>
      <c r="C72" s="92">
        <f t="shared" ref="C72:C83" si="1">+D72+E72+F72</f>
        <v>503001.14</v>
      </c>
      <c r="D72" s="92">
        <v>353473.98</v>
      </c>
      <c r="E72" s="92">
        <v>149527.16</v>
      </c>
      <c r="F72" s="92">
        <v>0</v>
      </c>
    </row>
    <row r="73" spans="1:6" ht="23.1" customHeight="1">
      <c r="A73" s="90">
        <v>67</v>
      </c>
      <c r="B73" s="93" t="s">
        <v>11</v>
      </c>
      <c r="C73" s="92">
        <f t="shared" si="1"/>
        <v>855336.1100000001</v>
      </c>
      <c r="D73" s="92">
        <v>178476.93</v>
      </c>
      <c r="E73" s="92">
        <v>626859.18000000005</v>
      </c>
      <c r="F73" s="92">
        <v>50000</v>
      </c>
    </row>
    <row r="74" spans="1:6" ht="23.1" customHeight="1">
      <c r="A74" s="90">
        <v>68</v>
      </c>
      <c r="B74" s="93" t="s">
        <v>10</v>
      </c>
      <c r="C74" s="92">
        <f t="shared" si="1"/>
        <v>342589.85</v>
      </c>
      <c r="D74" s="92">
        <v>241942.85</v>
      </c>
      <c r="E74" s="92">
        <v>100412</v>
      </c>
      <c r="F74" s="92">
        <v>235</v>
      </c>
    </row>
    <row r="75" spans="1:6" ht="23.1" customHeight="1">
      <c r="A75" s="90">
        <v>69</v>
      </c>
      <c r="B75" s="93" t="s">
        <v>9</v>
      </c>
      <c r="C75" s="92">
        <f t="shared" si="1"/>
        <v>1910671.8599999999</v>
      </c>
      <c r="D75" s="92">
        <v>1432493.5</v>
      </c>
      <c r="E75" s="92">
        <v>413516.73</v>
      </c>
      <c r="F75" s="92">
        <v>64661.63</v>
      </c>
    </row>
    <row r="76" spans="1:6" ht="23.1" customHeight="1">
      <c r="A76" s="90">
        <v>70</v>
      </c>
      <c r="B76" s="93" t="s">
        <v>8</v>
      </c>
      <c r="C76" s="92">
        <f t="shared" si="1"/>
        <v>181172.23</v>
      </c>
      <c r="D76" s="92">
        <v>180172.23</v>
      </c>
      <c r="E76" s="92">
        <v>0</v>
      </c>
      <c r="F76" s="92">
        <v>1000</v>
      </c>
    </row>
    <row r="77" spans="1:6" ht="23.1" customHeight="1">
      <c r="A77" s="110">
        <v>71</v>
      </c>
      <c r="B77" s="91" t="s">
        <v>7</v>
      </c>
      <c r="C77" s="92">
        <f t="shared" si="1"/>
        <v>583877.15999999992</v>
      </c>
      <c r="D77" s="92">
        <v>574741.34</v>
      </c>
      <c r="E77" s="92">
        <v>600</v>
      </c>
      <c r="F77" s="92">
        <v>8535.82</v>
      </c>
    </row>
    <row r="78" spans="1:6" ht="23.1" customHeight="1">
      <c r="A78" s="90">
        <v>72</v>
      </c>
      <c r="B78" s="93" t="s">
        <v>6</v>
      </c>
      <c r="C78" s="92">
        <f t="shared" si="1"/>
        <v>279085.5</v>
      </c>
      <c r="D78" s="92">
        <v>279085.5</v>
      </c>
      <c r="E78" s="92">
        <v>0</v>
      </c>
      <c r="F78" s="92">
        <v>0</v>
      </c>
    </row>
    <row r="79" spans="1:6" ht="23.1" customHeight="1">
      <c r="A79" s="90">
        <v>73</v>
      </c>
      <c r="B79" s="93" t="s">
        <v>5</v>
      </c>
      <c r="C79" s="92">
        <f t="shared" si="1"/>
        <v>182131.58000000002</v>
      </c>
      <c r="D79" s="92">
        <v>156986.29</v>
      </c>
      <c r="E79" s="92">
        <v>25145.29</v>
      </c>
      <c r="F79" s="92">
        <v>0</v>
      </c>
    </row>
    <row r="80" spans="1:6" ht="23.1" customHeight="1">
      <c r="A80" s="90">
        <v>74</v>
      </c>
      <c r="B80" s="93" t="s">
        <v>4</v>
      </c>
      <c r="C80" s="92">
        <f t="shared" si="1"/>
        <v>300279.3</v>
      </c>
      <c r="D80" s="92">
        <v>300279.3</v>
      </c>
      <c r="E80" s="92">
        <v>0</v>
      </c>
      <c r="F80" s="92">
        <v>0</v>
      </c>
    </row>
    <row r="81" spans="1:6" ht="23.1" customHeight="1">
      <c r="A81" s="90">
        <v>75</v>
      </c>
      <c r="B81" s="93" t="s">
        <v>3</v>
      </c>
      <c r="C81" s="92">
        <f t="shared" si="1"/>
        <v>66423.97</v>
      </c>
      <c r="D81" s="92">
        <v>66423.97</v>
      </c>
      <c r="E81" s="92">
        <v>0</v>
      </c>
      <c r="F81" s="92">
        <v>0</v>
      </c>
    </row>
    <row r="82" spans="1:6" ht="23.1" customHeight="1">
      <c r="A82" s="90">
        <v>76</v>
      </c>
      <c r="B82" s="93" t="s">
        <v>2</v>
      </c>
      <c r="C82" s="92">
        <f t="shared" si="1"/>
        <v>239742.86</v>
      </c>
      <c r="D82" s="92">
        <v>239742.86</v>
      </c>
      <c r="E82" s="92">
        <v>0</v>
      </c>
      <c r="F82" s="92">
        <v>0</v>
      </c>
    </row>
    <row r="83" spans="1:6" ht="23.1" customHeight="1">
      <c r="A83" s="123">
        <v>77</v>
      </c>
      <c r="B83" s="124" t="s">
        <v>1</v>
      </c>
      <c r="C83" s="125">
        <f t="shared" si="1"/>
        <v>2354392.5699999998</v>
      </c>
      <c r="D83" s="125">
        <v>2354392.5699999998</v>
      </c>
      <c r="E83" s="125">
        <v>0</v>
      </c>
      <c r="F83" s="125">
        <v>0</v>
      </c>
    </row>
    <row r="84" spans="1:6" ht="38.25" customHeight="1">
      <c r="A84" s="252" t="s">
        <v>0</v>
      </c>
      <c r="B84" s="253"/>
      <c r="C84" s="115">
        <f t="shared" ref="C84" si="2">D84+E84+F84</f>
        <v>32361954.190000001</v>
      </c>
      <c r="D84" s="116">
        <f>SUM(D7:D83)</f>
        <v>23133417.610000003</v>
      </c>
      <c r="E84" s="116">
        <f t="shared" ref="E84:F84" si="3">SUM(E7:E83)</f>
        <v>6276620.8799999999</v>
      </c>
      <c r="F84" s="116">
        <f t="shared" si="3"/>
        <v>2951915.6999999993</v>
      </c>
    </row>
    <row r="85" spans="1:6" ht="23.1" customHeight="1">
      <c r="C85" s="111">
        <f t="shared" ref="C85:F85" si="4">+C84-C86</f>
        <v>0</v>
      </c>
      <c r="D85" s="111">
        <f t="shared" si="4"/>
        <v>0</v>
      </c>
      <c r="E85" s="111">
        <f t="shared" si="4"/>
        <v>0</v>
      </c>
      <c r="F85" s="111">
        <f t="shared" si="4"/>
        <v>0</v>
      </c>
    </row>
    <row r="86" spans="1:6" ht="23.1" customHeight="1">
      <c r="C86" s="111">
        <f t="shared" ref="C86:F86" si="5">SUM(C7:C83)</f>
        <v>32361954.190000001</v>
      </c>
      <c r="D86" s="111">
        <f t="shared" si="5"/>
        <v>23133417.610000003</v>
      </c>
      <c r="E86" s="111">
        <f t="shared" si="5"/>
        <v>6276620.8799999999</v>
      </c>
      <c r="F86" s="111">
        <f t="shared" si="5"/>
        <v>2951915.6999999993</v>
      </c>
    </row>
    <row r="87" spans="1:6" ht="23.1" customHeight="1">
      <c r="C87" s="112"/>
    </row>
    <row r="88" spans="1:6" ht="23.1" customHeight="1">
      <c r="C88" s="112"/>
    </row>
    <row r="89" spans="1:6" ht="23.1" customHeight="1">
      <c r="C89" s="114"/>
      <c r="D89" s="106"/>
      <c r="E89" s="106"/>
      <c r="F89" s="106"/>
    </row>
    <row r="90" spans="1:6">
      <c r="D90" s="106"/>
      <c r="E90" s="106"/>
      <c r="F90" s="106"/>
    </row>
    <row r="91" spans="1:6">
      <c r="D91" s="106"/>
      <c r="E91" s="106"/>
      <c r="F91" s="106"/>
    </row>
    <row r="92" spans="1:6">
      <c r="D92" s="106"/>
      <c r="E92" s="106"/>
      <c r="F92" s="106"/>
    </row>
    <row r="93" spans="1:6">
      <c r="D93" s="106"/>
      <c r="E93" s="106"/>
      <c r="F93" s="106"/>
    </row>
    <row r="94" spans="1:6">
      <c r="D94" s="106"/>
      <c r="E94" s="106"/>
      <c r="F94" s="106"/>
    </row>
    <row r="95" spans="1:6">
      <c r="D95" s="106"/>
      <c r="E95" s="106"/>
      <c r="F95" s="106"/>
    </row>
    <row r="96" spans="1:6">
      <c r="D96" s="106"/>
      <c r="E96" s="106"/>
      <c r="F96" s="106"/>
    </row>
    <row r="97" spans="4:6">
      <c r="D97" s="106"/>
      <c r="E97" s="106"/>
      <c r="F97" s="106"/>
    </row>
  </sheetData>
  <mergeCells count="5">
    <mergeCell ref="A84:B84"/>
    <mergeCell ref="A1:F1"/>
    <mergeCell ref="A3:A6"/>
    <mergeCell ref="B3:B6"/>
    <mergeCell ref="C3:F3"/>
  </mergeCells>
  <pageMargins left="0.31496062992125984" right="0.11811023622047245" top="0.15748031496062992" bottom="0.15748031496062992" header="0.31496062992125984" footer="0.31496062992125984"/>
  <pageSetup paperSize="9" scale="9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view="pageBreakPreview" zoomScale="60" zoomScaleNormal="100" workbookViewId="0">
      <selection activeCell="G8" sqref="G8"/>
    </sheetView>
  </sheetViews>
  <sheetFormatPr defaultRowHeight="20.25"/>
  <cols>
    <col min="1" max="1" width="8.125" style="127" customWidth="1"/>
    <col min="2" max="2" width="9.125" style="172"/>
    <col min="3" max="3" width="12.75" style="127" customWidth="1"/>
    <col min="4" max="4" width="19.625" style="127" customWidth="1"/>
    <col min="5" max="5" width="20.625" style="127" customWidth="1"/>
    <col min="6" max="6" width="20.375" style="127" customWidth="1"/>
    <col min="7" max="7" width="20.125" style="127" customWidth="1"/>
    <col min="8" max="8" width="11.125" style="127" customWidth="1"/>
    <col min="9" max="9" width="27" style="127" customWidth="1"/>
    <col min="10" max="16384" width="9" style="127"/>
  </cols>
  <sheetData>
    <row r="1" spans="1:9">
      <c r="A1" s="264" t="s">
        <v>173</v>
      </c>
      <c r="B1" s="264"/>
      <c r="C1" s="264"/>
      <c r="D1" s="264"/>
      <c r="E1" s="264"/>
      <c r="F1" s="264"/>
      <c r="G1" s="264"/>
      <c r="H1" s="264"/>
      <c r="I1" s="264"/>
    </row>
    <row r="2" spans="1:9">
      <c r="A2" s="264" t="s">
        <v>181</v>
      </c>
      <c r="B2" s="264"/>
      <c r="C2" s="264"/>
      <c r="D2" s="264"/>
      <c r="E2" s="264"/>
      <c r="F2" s="264"/>
      <c r="G2" s="264"/>
      <c r="H2" s="264"/>
      <c r="I2" s="264"/>
    </row>
    <row r="3" spans="1:9" ht="11.25" customHeight="1">
      <c r="A3" s="160"/>
      <c r="B3" s="167"/>
      <c r="C3" s="160"/>
      <c r="D3" s="160"/>
      <c r="E3" s="160"/>
      <c r="F3" s="160"/>
      <c r="G3" s="160"/>
      <c r="H3" s="160"/>
      <c r="I3" s="160"/>
    </row>
    <row r="4" spans="1:9" s="169" customFormat="1" ht="60.75">
      <c r="A4" s="166" t="s">
        <v>83</v>
      </c>
      <c r="B4" s="166" t="s">
        <v>167</v>
      </c>
      <c r="C4" s="166" t="s">
        <v>168</v>
      </c>
      <c r="D4" s="166" t="s">
        <v>169</v>
      </c>
      <c r="E4" s="166" t="s">
        <v>170</v>
      </c>
      <c r="F4" s="168" t="s">
        <v>178</v>
      </c>
      <c r="G4" s="168" t="s">
        <v>179</v>
      </c>
      <c r="H4" s="166" t="s">
        <v>112</v>
      </c>
      <c r="I4" s="166" t="s">
        <v>171</v>
      </c>
    </row>
    <row r="5" spans="1:9">
      <c r="A5" s="128">
        <v>1</v>
      </c>
      <c r="B5" s="170"/>
      <c r="C5" s="171"/>
      <c r="D5" s="171"/>
      <c r="E5" s="171"/>
      <c r="F5" s="171"/>
      <c r="G5" s="171"/>
      <c r="H5" s="171"/>
      <c r="I5" s="171"/>
    </row>
    <row r="6" spans="1:9">
      <c r="A6" s="128">
        <v>2</v>
      </c>
      <c r="B6" s="170"/>
      <c r="C6" s="171"/>
      <c r="D6" s="171"/>
      <c r="E6" s="171"/>
      <c r="F6" s="171"/>
      <c r="G6" s="171"/>
      <c r="H6" s="171"/>
      <c r="I6" s="171"/>
    </row>
    <row r="7" spans="1:9">
      <c r="A7" s="128">
        <v>3</v>
      </c>
      <c r="B7" s="170"/>
      <c r="C7" s="171"/>
      <c r="D7" s="171"/>
      <c r="E7" s="171"/>
      <c r="F7" s="171"/>
      <c r="G7" s="171"/>
      <c r="H7" s="171"/>
      <c r="I7" s="171"/>
    </row>
    <row r="8" spans="1:9">
      <c r="A8" s="128">
        <v>4</v>
      </c>
      <c r="B8" s="170"/>
      <c r="C8" s="171"/>
      <c r="D8" s="171"/>
      <c r="E8" s="171"/>
      <c r="F8" s="171"/>
      <c r="G8" s="171"/>
      <c r="H8" s="171"/>
      <c r="I8" s="171"/>
    </row>
    <row r="9" spans="1:9">
      <c r="A9" s="128">
        <v>5</v>
      </c>
      <c r="B9" s="170"/>
      <c r="C9" s="171"/>
      <c r="D9" s="171"/>
      <c r="E9" s="171"/>
      <c r="F9" s="171"/>
      <c r="G9" s="171"/>
      <c r="H9" s="171"/>
      <c r="I9" s="171"/>
    </row>
    <row r="10" spans="1:9">
      <c r="A10" s="169"/>
    </row>
    <row r="11" spans="1:9">
      <c r="A11" s="169"/>
    </row>
    <row r="13" spans="1:9">
      <c r="C13" s="263" t="s">
        <v>174</v>
      </c>
      <c r="D13" s="263"/>
      <c r="E13" s="173"/>
      <c r="F13" s="263" t="s">
        <v>174</v>
      </c>
      <c r="G13" s="263"/>
      <c r="H13" s="263"/>
      <c r="I13" s="263"/>
    </row>
    <row r="14" spans="1:9">
      <c r="C14" s="263" t="s">
        <v>177</v>
      </c>
      <c r="D14" s="263"/>
      <c r="E14" s="173"/>
      <c r="F14" s="263" t="s">
        <v>180</v>
      </c>
      <c r="G14" s="263"/>
      <c r="H14" s="263"/>
      <c r="I14" s="263"/>
    </row>
    <row r="15" spans="1:9">
      <c r="C15" s="263" t="s">
        <v>175</v>
      </c>
      <c r="D15" s="263"/>
      <c r="F15" s="263" t="s">
        <v>176</v>
      </c>
      <c r="G15" s="263"/>
      <c r="H15" s="263"/>
      <c r="I15" s="263"/>
    </row>
  </sheetData>
  <mergeCells count="8">
    <mergeCell ref="F15:I15"/>
    <mergeCell ref="C15:D15"/>
    <mergeCell ref="F14:I14"/>
    <mergeCell ref="F13:I13"/>
    <mergeCell ref="A1:I1"/>
    <mergeCell ref="A2:I2"/>
    <mergeCell ref="C13:D13"/>
    <mergeCell ref="C14:D1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สรุปเงินให้กู้ยืมระยะสั้น 2566</vt:lpstr>
      <vt:lpstr>เงินให้กู้ยืมระยะสั้น 2566</vt:lpstr>
      <vt:lpstr>ลูกหนี้คงเหลือ 2566 (ทะเบียนคุม</vt:lpstr>
      <vt:lpstr>นย.05 (เทคโน)</vt:lpstr>
      <vt:lpstr>รายได้ค้างรับ2566 (นย.05)</vt:lpstr>
      <vt:lpstr>แบบฟอร์มจังหวัดระบุหมายเหตุ</vt:lpstr>
      <vt:lpstr>'นย.05 (เทคโน)'!Print_Area</vt:lpstr>
      <vt:lpstr>'รายได้ค้างรับ2566 (นย.05)'!Print_Area</vt:lpstr>
      <vt:lpstr>'ลูกหนี้คงเหลือ 2566 (ทะเบียนคุม'!Print_Area</vt:lpstr>
      <vt:lpstr>'นย.05 (เทคโน)'!Print_Titles</vt:lpstr>
      <vt:lpstr>'รายได้ค้างรับ2566 (นย.05)'!Print_Titles</vt:lpstr>
      <vt:lpstr>'ลูกหนี้คงเหลือ 2566 (ทะเบียนคุม'!Print_Titles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thitipong_sir</dc:creator>
  <cp:lastModifiedBy>TWDF-CDD</cp:lastModifiedBy>
  <cp:lastPrinted>2023-11-20T07:45:42Z</cp:lastPrinted>
  <dcterms:created xsi:type="dcterms:W3CDTF">2023-07-12T05:08:09Z</dcterms:created>
  <dcterms:modified xsi:type="dcterms:W3CDTF">2023-11-20T10:00:48Z</dcterms:modified>
</cp:coreProperties>
</file>